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55" activeTab="4"/>
  </bookViews>
  <sheets>
    <sheet name="format-pl a" sheetId="1" r:id="rId1"/>
    <sheet name="Income Statement" sheetId="2" r:id="rId2"/>
    <sheet name="BalanceSheet" sheetId="3" r:id="rId3"/>
    <sheet name="Stat of Equity" sheetId="4" r:id="rId4"/>
    <sheet name="Cashflow" sheetId="5" r:id="rId5"/>
  </sheets>
  <definedNames>
    <definedName name="AS2DocOpenMode" hidden="1">"AS2DocumentEdit"</definedName>
    <definedName name="PG1">#REF!</definedName>
    <definedName name="PG10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  <definedName name="_xlnm.Print_Area" localSheetId="2">'BalanceSheet'!$A$1:$I$60</definedName>
    <definedName name="_xlnm.Print_Area" localSheetId="4">'Cashflow'!$A$1:$H$105</definedName>
    <definedName name="_xlnm.Print_Area" localSheetId="1">'Income Statement'!$A$1:$I$50</definedName>
    <definedName name="_xlnm.Print_Area" localSheetId="3">'Stat of Equity'!$A$1:$O$34</definedName>
    <definedName name="_xlnm.Print_Titles" localSheetId="4">'Cashflow'!$1:$10</definedName>
    <definedName name="TextRefCopyRangeCount" hidden="1">1</definedName>
  </definedNames>
  <calcPr fullCalcOnLoad="1"/>
</workbook>
</file>

<file path=xl/sharedStrings.xml><?xml version="1.0" encoding="utf-8"?>
<sst xmlns="http://schemas.openxmlformats.org/spreadsheetml/2006/main" count="247" uniqueCount="170">
  <si>
    <t>QUARTERLY REPORT</t>
  </si>
  <si>
    <t>INDIVIDUAL QUARTER</t>
  </si>
  <si>
    <t>CUMULATIVE QUARTER</t>
  </si>
  <si>
    <t xml:space="preserve"> RM'000</t>
  </si>
  <si>
    <t>AS AT</t>
  </si>
  <si>
    <t>SHARE CAPITAL</t>
  </si>
  <si>
    <t>RESERVES</t>
  </si>
  <si>
    <t>CURRENT ASSETS</t>
  </si>
  <si>
    <t>CURRENT LIABILITIES</t>
  </si>
  <si>
    <t>RM'000</t>
  </si>
  <si>
    <t>NET TANGIBLE ASSETS PER SHARE (RM)</t>
  </si>
  <si>
    <t>Revenue</t>
  </si>
  <si>
    <t>MINORITY INTERESTS</t>
  </si>
  <si>
    <t>PROPERTY, PLANT AND EQUIPMENT</t>
  </si>
  <si>
    <t>(COMPANY NO. 2444-M)</t>
  </si>
  <si>
    <t>Cash and bank balances</t>
  </si>
  <si>
    <t>FINANCED BY:-</t>
  </si>
  <si>
    <t>n/a</t>
  </si>
  <si>
    <t>Fully diluted</t>
  </si>
  <si>
    <t>Minority interests</t>
  </si>
  <si>
    <t>Other receivables and prepaid expenses</t>
  </si>
  <si>
    <t>Fixed deposits with licensed banks</t>
  </si>
  <si>
    <t>RM '000</t>
  </si>
  <si>
    <t>Hire purchase creditors</t>
  </si>
  <si>
    <t>Borrowings</t>
  </si>
  <si>
    <t>LONG-TERM AND DEFERRED LIABILITIES</t>
  </si>
  <si>
    <t xml:space="preserve"> </t>
  </si>
  <si>
    <t>Reserve</t>
  </si>
  <si>
    <t>Total</t>
  </si>
  <si>
    <t>CASH FLOW FROM OPERATING ACTIVITIES</t>
  </si>
  <si>
    <t>Adjustment for:</t>
  </si>
  <si>
    <t>Interest income</t>
  </si>
  <si>
    <t>Operating profit before working capital changes</t>
  </si>
  <si>
    <t>Interest received</t>
  </si>
  <si>
    <t>Revaluation</t>
  </si>
  <si>
    <t>Capital</t>
  </si>
  <si>
    <t>Depreciation of property, plant and equipment</t>
  </si>
  <si>
    <t>Finance costs</t>
  </si>
  <si>
    <t>Increase/(Decrease) in:</t>
  </si>
  <si>
    <t>Tax paid</t>
  </si>
  <si>
    <t>CASH FLOWS FROM INVESTING ACTIVITIES</t>
  </si>
  <si>
    <t>CASH FLOWS FROM FINANCING ACTIVITIES</t>
  </si>
  <si>
    <t>Repayment of hire-purchase creditors</t>
  </si>
  <si>
    <t xml:space="preserve">  </t>
  </si>
  <si>
    <t>Other operating income</t>
  </si>
  <si>
    <t>Staff costs</t>
  </si>
  <si>
    <t>Other operating expenses</t>
  </si>
  <si>
    <t>Profit from operations</t>
  </si>
  <si>
    <t>The figures have not been audited.</t>
  </si>
  <si>
    <t>CONDENSED CONSOLIDATED INCOME STATEMENTS</t>
  </si>
  <si>
    <t>Basic</t>
  </si>
  <si>
    <t>Bank overdrafts</t>
  </si>
  <si>
    <t>SHAREHOLDERS' EQUITY</t>
  </si>
  <si>
    <t>Reserve on</t>
  </si>
  <si>
    <t>Consolidation</t>
  </si>
  <si>
    <t>RCEM</t>
  </si>
  <si>
    <t>RRSB</t>
  </si>
  <si>
    <t>Retained</t>
  </si>
  <si>
    <t>Gain on disposal of property, plant and equipment</t>
  </si>
  <si>
    <t>Proceeds from disposal of property, plant and equipment</t>
  </si>
  <si>
    <t>Allowance for doubtful debts</t>
  </si>
  <si>
    <t>RCE CAPITAL BERHAD</t>
  </si>
  <si>
    <t>Net profit for the period</t>
  </si>
  <si>
    <t>Earnings per share  (sen)</t>
  </si>
  <si>
    <t>LOANS AND HIRE PURCHASE RECEIVABLES</t>
  </si>
  <si>
    <t>RCE Cap</t>
  </si>
  <si>
    <t>Loans and hire-purchase receivables</t>
  </si>
  <si>
    <t>Balance as at 1 April, 2004</t>
  </si>
  <si>
    <t>Foreign exchange translation difference</t>
  </si>
  <si>
    <t xml:space="preserve">Translation </t>
  </si>
  <si>
    <t>For The Financial Period Ended 30 June 2004</t>
  </si>
  <si>
    <t>Cash and cash equivalents at beginning of financial period</t>
  </si>
  <si>
    <t>Cash and cash equivalents at end of financial period</t>
  </si>
  <si>
    <t>QUARTER</t>
  </si>
  <si>
    <t>1.</t>
  </si>
  <si>
    <t>2.</t>
  </si>
  <si>
    <t>3.</t>
  </si>
  <si>
    <t>minority interest</t>
  </si>
  <si>
    <t>4.</t>
  </si>
  <si>
    <t>5.</t>
  </si>
  <si>
    <t>6.</t>
  </si>
  <si>
    <t>Dividend per share (sen)</t>
  </si>
  <si>
    <t>AS AT END OF</t>
  </si>
  <si>
    <t>AS AT PRECEDING</t>
  </si>
  <si>
    <t>CURRENT QUARTER</t>
  </si>
  <si>
    <t>FINANCIAL YEAR END</t>
  </si>
  <si>
    <t>7.</t>
  </si>
  <si>
    <t>Net tangible assets per share (RM)</t>
  </si>
  <si>
    <t>Part A3 :  ADDITIONAL INFORMATION</t>
  </si>
  <si>
    <t>Gross interest income</t>
  </si>
  <si>
    <t>Gross interest expense</t>
  </si>
  <si>
    <t xml:space="preserve">RCE CAPITAL BERHAD </t>
  </si>
  <si>
    <t>(Company No. 2444-M)</t>
  </si>
  <si>
    <t xml:space="preserve">CUMULATIVE </t>
  </si>
  <si>
    <t>Basic earnings per share (sen)</t>
  </si>
  <si>
    <t>GOODWILL ON CONSOLIDATION</t>
  </si>
  <si>
    <t>Waiver of advances by related company</t>
  </si>
  <si>
    <t>Deferred taxation</t>
  </si>
  <si>
    <t>Taxation</t>
  </si>
  <si>
    <t>Loan and hire purchase receivables</t>
  </si>
  <si>
    <t>Waiver of advances by a related company</t>
  </si>
  <si>
    <t>DEFERRED TAX ASSETS</t>
  </si>
  <si>
    <t>Bonds and commercial papers</t>
  </si>
  <si>
    <t>NET CURRENT ASSETS</t>
  </si>
  <si>
    <t>Balance as at 1 April, 2005</t>
  </si>
  <si>
    <t>Finance costs paid</t>
  </si>
  <si>
    <t>Profit before taxation</t>
  </si>
  <si>
    <t>Profit after taxation</t>
  </si>
  <si>
    <t>Payables and accrued expenses</t>
  </si>
  <si>
    <t>Profits</t>
  </si>
  <si>
    <t>Share</t>
  </si>
  <si>
    <t>CONDENSED CONSOLIDATED BALANCE SHEET</t>
  </si>
  <si>
    <t>CONDENSED CONSOLIDATED STATEMENT OF CHANGES IN EQUITY</t>
  </si>
  <si>
    <t>CONDENSED CONSOLIDATED CASH FLOW STATEMENT</t>
  </si>
  <si>
    <t xml:space="preserve">Profit after taxation and </t>
  </si>
  <si>
    <t>PERIOD COMPRISE THE FOLLOWING:</t>
  </si>
  <si>
    <t xml:space="preserve">CASH AND CASH EQUIVALENTS AT END OF FINANCIAL </t>
  </si>
  <si>
    <t>Addition to property, plant and equipment</t>
  </si>
  <si>
    <t>Gain on disposal of subsidiary company</t>
  </si>
  <si>
    <t>Dividend income</t>
  </si>
  <si>
    <t>Dividend received</t>
  </si>
  <si>
    <t>Gain on disposal of a subsidiary company</t>
  </si>
  <si>
    <t xml:space="preserve">Acquistion of a subsidiary </t>
  </si>
  <si>
    <t xml:space="preserve">LONG TERM INVESTMENT </t>
  </si>
  <si>
    <t>Purchase of property trust units</t>
  </si>
  <si>
    <t>Net Cash From / (Used In) Investing Activities</t>
  </si>
  <si>
    <t>Issuance / (Redemption) of commercial papers</t>
  </si>
  <si>
    <t>Drawdown of borrowings</t>
  </si>
  <si>
    <t>Net Cash From / (Used In) Financing Activities</t>
  </si>
  <si>
    <t>INVESTMENT IN UNQUOTED CORPORATE BONDS</t>
  </si>
  <si>
    <t>Net Cash Used In Operating Activities</t>
  </si>
  <si>
    <t xml:space="preserve">Subscription of corporate bonds </t>
  </si>
  <si>
    <t>Drawdown of bonds</t>
  </si>
  <si>
    <t>Redemption of preference shares</t>
  </si>
  <si>
    <t>Medium Term Notes</t>
  </si>
  <si>
    <t>Gain on disposal of corporate bonds</t>
  </si>
  <si>
    <t>(Increase)/Decrease in:</t>
  </si>
  <si>
    <t>Proceeds from disposal of corporate bonds</t>
  </si>
  <si>
    <t>Drawdown of medium term notes</t>
  </si>
  <si>
    <t>Repayment of borrowings</t>
  </si>
  <si>
    <t>Fixed deposit with licensed banks</t>
  </si>
  <si>
    <t>NET ASSETS PER SHARES (RM)</t>
  </si>
  <si>
    <t>31/3/2006</t>
  </si>
  <si>
    <t>31/3/2005</t>
  </si>
  <si>
    <t>As at 31 March 2006</t>
  </si>
  <si>
    <t>As at 31 March 2005</t>
  </si>
  <si>
    <t>Balance as at 31 March 2005</t>
  </si>
  <si>
    <t>Balance as at 31 March 2006</t>
  </si>
  <si>
    <t xml:space="preserve">Reversal of deferred tax liabilities on </t>
  </si>
  <si>
    <t xml:space="preserve">     revaluation reserve</t>
  </si>
  <si>
    <t xml:space="preserve">Set-off of impairment loss against </t>
  </si>
  <si>
    <t>Premium</t>
  </si>
  <si>
    <t xml:space="preserve">Impairment loss of freehold land </t>
  </si>
  <si>
    <t xml:space="preserve">Property, plant and equipment written off </t>
  </si>
  <si>
    <t>Decrease in amount owing by other related party</t>
  </si>
  <si>
    <t>Disposal of subsidiary company</t>
  </si>
  <si>
    <t>Acqusition  of subsidiary companies</t>
  </si>
  <si>
    <t>Short Term Investment</t>
  </si>
  <si>
    <t>SHARE PREMIUM</t>
  </si>
  <si>
    <t>8</t>
  </si>
  <si>
    <t>Net assets per share (RM)</t>
  </si>
  <si>
    <t>Summary of Key Financial Information for the financial year ended 31 March 2006</t>
  </si>
  <si>
    <t>Quarterly report on consolidated results of the Group for the fourth financial quarter ended 31 March 2006</t>
  </si>
  <si>
    <t>New shares issued</t>
  </si>
  <si>
    <t>Cash Used In Operations</t>
  </si>
  <si>
    <t>Net increase in cash and cash equivalents</t>
  </si>
  <si>
    <t xml:space="preserve">Lease creditor </t>
  </si>
  <si>
    <t>Repayment of lease creditor</t>
  </si>
  <si>
    <t>Share issuance expenses</t>
  </si>
  <si>
    <t>Trade receivables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</si>
</sst>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  <numFmt numFmtId="193" formatCode="0.00_);\(0.00\)"/>
    <numFmt numFmtId="194" formatCode="0.0_);\(0.0\)"/>
    <numFmt numFmtId="195" formatCode="0_);\(0\)"/>
    <numFmt numFmtId="196" formatCode="0.00_);[Red]\(0.00\)"/>
    <numFmt numFmtId="197" formatCode="\(0\)"/>
    <numFmt numFmtId="198" formatCode="0.0_);[Red]\(0.0\)"/>
    <numFmt numFmtId="199" formatCode="0_);[Red]\(0\)"/>
    <numFmt numFmtId="200" formatCode="#,##0,;\(#,##0,\)"/>
    <numFmt numFmtId="201" formatCode="0.00_)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_(* #,##0.000_);_(* \(#,##0.000\);_(* &quot;-&quot;??_);_(@_)"/>
    <numFmt numFmtId="209" formatCode="_(* #,##0.0000_);_(* \(#,##0.0000\);_(* &quot;-&quot;??_);_(@_)"/>
    <numFmt numFmtId="210" formatCode="&quot;$&quot;\ #,##0;&quot;$&quot;\ \-#,##0"/>
    <numFmt numFmtId="211" formatCode="&quot;$&quot;\ #,##0;[Red]&quot;$&quot;\ \-#,##0"/>
    <numFmt numFmtId="212" formatCode="&quot;$&quot;\ #,##0.00;&quot;$&quot;\ \-#,##0.00"/>
    <numFmt numFmtId="213" formatCode="&quot;$&quot;\ #,##0.00;[Red]&quot;$&quot;\ \-#,##0.00"/>
    <numFmt numFmtId="214" formatCode="_ &quot;$&quot;\ * #,##0_ ;_ &quot;$&quot;\ * \-#,##0_ ;_ &quot;$&quot;\ * &quot;-&quot;_ ;_ @_ "/>
    <numFmt numFmtId="215" formatCode="_ * #,##0_ ;_ * \-#,##0_ ;_ * &quot;-&quot;_ ;_ @_ "/>
    <numFmt numFmtId="216" formatCode="_ &quot;$&quot;\ * #,##0.00_ ;_ &quot;$&quot;\ * \-#,##0.00_ ;_ &quot;$&quot;\ * &quot;-&quot;??_ ;_ @_ "/>
    <numFmt numFmtId="217" formatCode="_ * #,##0.00_ ;_ * \-#,##0.00_ ;_ * &quot;-&quot;??_ ;_ @_ "/>
    <numFmt numFmtId="218" formatCode="_ &quot;$&quot;\ * #,##0.0_ ;_ &quot;$&quot;\ * \-#,##0.0_ ;_ &quot;$&quot;\ * &quot;-&quot;??_ ;_ @_ "/>
    <numFmt numFmtId="219" formatCode="_ &quot;$&quot;\ * #,##0_ ;_ &quot;$&quot;\ * \-#,##0_ ;_ &quot;$&quot;\ * &quot;-&quot;??_ ;_ @_ "/>
    <numFmt numFmtId="220" formatCode="_ * #,##0.0_ ;_ * \-#,##0.0_ ;_ * &quot;-&quot;??_ ;_ @_ "/>
    <numFmt numFmtId="221" formatCode="_ * #,##0_ ;_ * \-#,##0_ ;_ * &quot;-&quot;??_ ;_ @_ "/>
    <numFmt numFmtId="222" formatCode="_ * #,##0.000_ ;_ * \-#,##0.000_ ;_ * &quot;-&quot;??_ ;_ @_ "/>
    <numFmt numFmtId="223" formatCode="_ * #,##0.0000_ ;_ * \-#,##0.0000_ ;_ * &quot;-&quot;??_ ;_ @_ "/>
    <numFmt numFmtId="224" formatCode="#,##0,\);\(#,##0\)"/>
  </numFmts>
  <fonts count="26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Helv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6"/>
      <name val="Helv"/>
      <family val="0"/>
    </font>
    <font>
      <sz val="8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19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20" fillId="0" borderId="0" applyNumberFormat="0" applyFill="0" applyBorder="0" applyAlignment="0" applyProtection="0"/>
    <xf numFmtId="201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66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5" fontId="13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13" fillId="0" borderId="1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165" fontId="13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3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9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165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right"/>
    </xf>
    <xf numFmtId="165" fontId="7" fillId="0" borderId="5" xfId="15" applyNumberFormat="1" applyFont="1" applyBorder="1" applyAlignment="1">
      <alignment horizontal="right"/>
    </xf>
    <xf numFmtId="165" fontId="7" fillId="0" borderId="0" xfId="15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165" fontId="7" fillId="0" borderId="0" xfId="15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165" fontId="6" fillId="2" borderId="0" xfId="0" applyNumberFormat="1" applyFont="1" applyFill="1" applyAlignment="1">
      <alignment/>
    </xf>
    <xf numFmtId="165" fontId="13" fillId="2" borderId="3" xfId="0" applyNumberFormat="1" applyFont="1" applyFill="1" applyBorder="1" applyAlignment="1">
      <alignment horizontal="right"/>
    </xf>
    <xf numFmtId="165" fontId="13" fillId="2" borderId="2" xfId="15" applyNumberFormat="1" applyFont="1" applyFill="1" applyBorder="1" applyAlignment="1">
      <alignment/>
    </xf>
    <xf numFmtId="165" fontId="13" fillId="2" borderId="0" xfId="15" applyNumberFormat="1" applyFont="1" applyFill="1" applyBorder="1" applyAlignment="1">
      <alignment/>
    </xf>
    <xf numFmtId="165" fontId="13" fillId="2" borderId="4" xfId="15" applyNumberFormat="1" applyFont="1" applyFill="1" applyBorder="1" applyAlignment="1">
      <alignment/>
    </xf>
    <xf numFmtId="165" fontId="13" fillId="2" borderId="1" xfId="15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165" fontId="7" fillId="0" borderId="0" xfId="15" applyNumberFormat="1" applyFont="1" applyAlignment="1">
      <alignment horizontal="center"/>
    </xf>
    <xf numFmtId="0" fontId="9" fillId="0" borderId="0" xfId="0" applyNumberFormat="1" applyFont="1" applyAlignment="1" quotePrefix="1">
      <alignment horizontal="center"/>
    </xf>
    <xf numFmtId="14" fontId="9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9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5" fontId="9" fillId="0" borderId="5" xfId="15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65" fontId="7" fillId="0" borderId="0" xfId="15" applyNumberFormat="1" applyFont="1" applyAlignment="1">
      <alignment horizontal="centerContinuous"/>
    </xf>
    <xf numFmtId="165" fontId="9" fillId="0" borderId="0" xfId="15" applyNumberFormat="1" applyFont="1" applyAlignment="1">
      <alignment horizontal="centerContinuous"/>
    </xf>
    <xf numFmtId="165" fontId="9" fillId="0" borderId="5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9" fillId="0" borderId="0" xfId="15" applyNumberFormat="1" applyFont="1" applyAlignment="1">
      <alignment/>
    </xf>
    <xf numFmtId="165" fontId="9" fillId="0" borderId="1" xfId="15" applyNumberFormat="1" applyFont="1" applyBorder="1" applyAlignment="1">
      <alignment/>
    </xf>
    <xf numFmtId="43" fontId="7" fillId="0" borderId="7" xfId="15" applyFont="1" applyBorder="1" applyAlignment="1">
      <alignment horizontal="right"/>
    </xf>
    <xf numFmtId="43" fontId="7" fillId="0" borderId="0" xfId="15" applyFont="1" applyAlignment="1">
      <alignment horizontal="right"/>
    </xf>
    <xf numFmtId="43" fontId="9" fillId="0" borderId="0" xfId="15" applyFont="1" applyAlignment="1">
      <alignment horizontal="right"/>
    </xf>
    <xf numFmtId="165" fontId="9" fillId="0" borderId="7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right"/>
    </xf>
    <xf numFmtId="0" fontId="7" fillId="0" borderId="0" xfId="40" applyFont="1">
      <alignment/>
      <protection/>
    </xf>
    <xf numFmtId="165" fontId="9" fillId="0" borderId="0" xfId="15" applyNumberFormat="1" applyFont="1" applyBorder="1" applyAlignment="1">
      <alignment horizontal="center"/>
    </xf>
    <xf numFmtId="165" fontId="7" fillId="0" borderId="8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7" fillId="0" borderId="9" xfId="15" applyNumberFormat="1" applyFont="1" applyBorder="1" applyAlignment="1">
      <alignment/>
    </xf>
    <xf numFmtId="165" fontId="9" fillId="0" borderId="9" xfId="15" applyNumberFormat="1" applyFont="1" applyBorder="1" applyAlignment="1">
      <alignment horizontal="right"/>
    </xf>
    <xf numFmtId="165" fontId="9" fillId="0" borderId="3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9" fillId="0" borderId="3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centerContinuous"/>
    </xf>
    <xf numFmtId="165" fontId="7" fillId="0" borderId="3" xfId="15" applyNumberFormat="1" applyFont="1" applyBorder="1" applyAlignment="1">
      <alignment horizontal="right"/>
    </xf>
    <xf numFmtId="165" fontId="7" fillId="0" borderId="9" xfId="15" applyNumberFormat="1" applyFont="1" applyBorder="1" applyAlignment="1">
      <alignment horizontal="right"/>
    </xf>
    <xf numFmtId="165" fontId="9" fillId="0" borderId="2" xfId="15" applyNumberFormat="1" applyFont="1" applyBorder="1" applyAlignment="1">
      <alignment horizontal="right"/>
    </xf>
    <xf numFmtId="165" fontId="7" fillId="0" borderId="2" xfId="15" applyNumberFormat="1" applyFont="1" applyBorder="1" applyAlignment="1">
      <alignment horizontal="right"/>
    </xf>
    <xf numFmtId="165" fontId="9" fillId="0" borderId="8" xfId="15" applyNumberFormat="1" applyFont="1" applyBorder="1" applyAlignment="1">
      <alignment horizontal="right"/>
    </xf>
    <xf numFmtId="165" fontId="9" fillId="0" borderId="4" xfId="15" applyNumberFormat="1" applyFont="1" applyBorder="1" applyAlignment="1">
      <alignment/>
    </xf>
    <xf numFmtId="165" fontId="9" fillId="0" borderId="5" xfId="15" applyNumberFormat="1" applyFont="1" applyBorder="1" applyAlignment="1">
      <alignment/>
    </xf>
    <xf numFmtId="0" fontId="7" fillId="0" borderId="0" xfId="39" applyFont="1">
      <alignment/>
      <protection/>
    </xf>
    <xf numFmtId="0" fontId="7" fillId="0" borderId="0" xfId="39" applyFont="1" applyAlignment="1">
      <alignment horizontal="center"/>
      <protection/>
    </xf>
    <xf numFmtId="0" fontId="9" fillId="0" borderId="0" xfId="39" applyFont="1" applyBorder="1">
      <alignment/>
      <protection/>
    </xf>
    <xf numFmtId="0" fontId="7" fillId="0" borderId="0" xfId="39" applyFont="1" applyBorder="1">
      <alignment/>
      <protection/>
    </xf>
    <xf numFmtId="0" fontId="9" fillId="0" borderId="0" xfId="39" applyFont="1">
      <alignment/>
      <protection/>
    </xf>
    <xf numFmtId="0" fontId="9" fillId="0" borderId="0" xfId="39" applyFont="1" applyAlignment="1">
      <alignment horizontal="center"/>
      <protection/>
    </xf>
    <xf numFmtId="0" fontId="9" fillId="0" borderId="0" xfId="39" applyFont="1" applyBorder="1" applyAlignment="1">
      <alignment horizontal="center"/>
      <protection/>
    </xf>
    <xf numFmtId="0" fontId="21" fillId="0" borderId="0" xfId="39" applyFont="1">
      <alignment/>
      <protection/>
    </xf>
    <xf numFmtId="0" fontId="9" fillId="0" borderId="0" xfId="40" applyFont="1">
      <alignment/>
      <protection/>
    </xf>
    <xf numFmtId="0" fontId="9" fillId="0" borderId="0" xfId="40" applyFont="1" applyFill="1">
      <alignment/>
      <protection/>
    </xf>
    <xf numFmtId="38" fontId="9" fillId="0" borderId="0" xfId="38" applyNumberFormat="1" applyFont="1">
      <alignment/>
      <protection/>
    </xf>
    <xf numFmtId="38" fontId="22" fillId="0" borderId="0" xfId="38" applyNumberFormat="1" applyFont="1">
      <alignment/>
      <protection/>
    </xf>
    <xf numFmtId="38" fontId="7" fillId="0" borderId="0" xfId="40" applyNumberFormat="1" applyFont="1">
      <alignment/>
      <protection/>
    </xf>
    <xf numFmtId="38" fontId="7" fillId="0" borderId="0" xfId="15" applyNumberFormat="1" applyFont="1" applyAlignment="1">
      <alignment/>
    </xf>
    <xf numFmtId="38" fontId="7" fillId="0" borderId="0" xfId="38" applyNumberFormat="1" applyFont="1">
      <alignment/>
      <protection/>
    </xf>
    <xf numFmtId="38" fontId="7" fillId="0" borderId="0" xfId="38" applyNumberFormat="1" applyFont="1" applyAlignment="1">
      <alignment/>
      <protection/>
    </xf>
    <xf numFmtId="38" fontId="7" fillId="0" borderId="0" xfId="38" applyNumberFormat="1" applyFont="1" applyAlignment="1">
      <alignment horizontal="left" indent="1"/>
      <protection/>
    </xf>
    <xf numFmtId="165" fontId="7" fillId="0" borderId="6" xfId="15" applyNumberFormat="1" applyFont="1" applyFill="1" applyBorder="1" applyAlignment="1">
      <alignment/>
    </xf>
    <xf numFmtId="38" fontId="22" fillId="0" borderId="0" xfId="38" applyNumberFormat="1" applyFont="1" applyAlignment="1">
      <alignment/>
      <protection/>
    </xf>
    <xf numFmtId="165" fontId="7" fillId="0" borderId="1" xfId="15" applyNumberFormat="1" applyFont="1" applyFill="1" applyBorder="1" applyAlignment="1">
      <alignment/>
    </xf>
    <xf numFmtId="0" fontId="7" fillId="0" borderId="0" xfId="41" applyFont="1">
      <alignment/>
      <protection/>
    </xf>
    <xf numFmtId="43" fontId="7" fillId="0" borderId="0" xfId="15" applyNumberFormat="1" applyFont="1" applyBorder="1" applyAlignment="1">
      <alignment/>
    </xf>
    <xf numFmtId="38" fontId="9" fillId="0" borderId="0" xfId="38" applyNumberFormat="1" applyFont="1" applyAlignment="1">
      <alignment/>
      <protection/>
    </xf>
    <xf numFmtId="0" fontId="9" fillId="0" borderId="0" xfId="37" applyFont="1">
      <alignment/>
      <protection/>
    </xf>
    <xf numFmtId="0" fontId="7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7" fillId="0" borderId="0" xfId="37" applyFont="1" applyAlignment="1">
      <alignment horizontal="center"/>
      <protection/>
    </xf>
    <xf numFmtId="0" fontId="7" fillId="0" borderId="0" xfId="37" applyFont="1" quotePrefix="1">
      <alignment/>
      <protection/>
    </xf>
    <xf numFmtId="165" fontId="9" fillId="0" borderId="0" xfId="15" applyNumberFormat="1" applyFont="1" applyAlignment="1">
      <alignment horizontal="center"/>
    </xf>
    <xf numFmtId="0" fontId="7" fillId="0" borderId="0" xfId="37" applyFont="1" applyBorder="1" quotePrefix="1">
      <alignment/>
      <protection/>
    </xf>
    <xf numFmtId="0" fontId="7" fillId="0" borderId="0" xfId="37" applyFont="1" applyBorder="1">
      <alignment/>
      <protection/>
    </xf>
    <xf numFmtId="43" fontId="9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0" fontId="9" fillId="0" borderId="0" xfId="37" applyFont="1" applyBorder="1">
      <alignment/>
      <protection/>
    </xf>
    <xf numFmtId="43" fontId="7" fillId="0" borderId="0" xfId="15" applyNumberFormat="1" applyFont="1" applyBorder="1" applyAlignment="1">
      <alignment horizontal="center"/>
    </xf>
    <xf numFmtId="0" fontId="9" fillId="0" borderId="0" xfId="37" applyFont="1" applyBorder="1" applyAlignment="1">
      <alignment horizontal="center"/>
      <protection/>
    </xf>
    <xf numFmtId="0" fontId="7" fillId="0" borderId="0" xfId="37" applyFont="1" applyBorder="1" applyAlignment="1">
      <alignment horizontal="center"/>
      <protection/>
    </xf>
    <xf numFmtId="43" fontId="7" fillId="0" borderId="0" xfId="15" applyNumberFormat="1" applyFont="1" applyBorder="1" applyAlignment="1">
      <alignment horizontal="left"/>
    </xf>
    <xf numFmtId="43" fontId="9" fillId="0" borderId="7" xfId="15" applyNumberFormat="1" applyFont="1" applyBorder="1" applyAlignment="1">
      <alignment/>
    </xf>
    <xf numFmtId="0" fontId="7" fillId="0" borderId="0" xfId="40" applyFont="1" applyAlignment="1">
      <alignment horizontal="center"/>
      <protection/>
    </xf>
    <xf numFmtId="43" fontId="9" fillId="0" borderId="7" xfId="15" applyFont="1" applyBorder="1" applyAlignment="1">
      <alignment horizontal="right"/>
    </xf>
    <xf numFmtId="165" fontId="11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7" fillId="0" borderId="0" xfId="39" applyNumberFormat="1" applyFont="1">
      <alignment/>
      <protection/>
    </xf>
    <xf numFmtId="14" fontId="9" fillId="0" borderId="0" xfId="37" applyNumberFormat="1" applyFont="1" applyAlignment="1">
      <alignment horizontal="center"/>
      <protection/>
    </xf>
    <xf numFmtId="14" fontId="7" fillId="0" borderId="0" xfId="37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40" applyFont="1" applyAlignment="1">
      <alignment horizontal="center"/>
      <protection/>
    </xf>
    <xf numFmtId="38" fontId="9" fillId="0" borderId="0" xfId="15" applyNumberFormat="1" applyFont="1" applyAlignment="1">
      <alignment/>
    </xf>
    <xf numFmtId="37" fontId="9" fillId="0" borderId="0" xfId="40" applyNumberFormat="1" applyFont="1">
      <alignment/>
      <protection/>
    </xf>
    <xf numFmtId="165" fontId="9" fillId="0" borderId="0" xfId="15" applyNumberFormat="1" applyFont="1" applyFill="1" applyAlignment="1">
      <alignment/>
    </xf>
    <xf numFmtId="165" fontId="9" fillId="0" borderId="5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9" fillId="0" borderId="6" xfId="15" applyNumberFormat="1" applyFont="1" applyFill="1" applyBorder="1" applyAlignment="1">
      <alignment/>
    </xf>
    <xf numFmtId="165" fontId="9" fillId="0" borderId="0" xfId="15" applyNumberFormat="1" applyFont="1" applyAlignment="1">
      <alignment/>
    </xf>
    <xf numFmtId="165" fontId="9" fillId="0" borderId="1" xfId="15" applyNumberFormat="1" applyFont="1" applyFill="1" applyBorder="1" applyAlignment="1">
      <alignment/>
    </xf>
    <xf numFmtId="37" fontId="9" fillId="0" borderId="0" xfId="15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165" fontId="9" fillId="0" borderId="8" xfId="15" applyNumberFormat="1" applyFont="1" applyBorder="1" applyAlignment="1">
      <alignment/>
    </xf>
    <xf numFmtId="0" fontId="9" fillId="0" borderId="0" xfId="37" applyFont="1" applyAlignment="1">
      <alignment horizontal="center"/>
      <protection/>
    </xf>
    <xf numFmtId="165" fontId="9" fillId="0" borderId="0" xfId="15" applyNumberFormat="1" applyFont="1" applyBorder="1" applyAlignment="1">
      <alignment horizontal="center"/>
    </xf>
    <xf numFmtId="0" fontId="7" fillId="0" borderId="0" xfId="37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5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Book2" xfId="37"/>
    <cellStyle name="Normal_celcom" xfId="38"/>
    <cellStyle name="Normal_klseqtrlycelcom0902" xfId="39"/>
    <cellStyle name="Normal_klseqtrlytri0902" xfId="40"/>
    <cellStyle name="Normal_SHEE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190500</xdr:rowOff>
    </xdr:from>
    <xdr:to>
      <xdr:col>8</xdr:col>
      <xdr:colOff>866775</xdr:colOff>
      <xdr:row>48</xdr:row>
      <xdr:rowOff>190500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8001000"/>
          <a:ext cx="7391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(The Condensed Consolidated Income Statements should be read in conjunction with the Annual Financial Report for the Year Ended 31 March 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58</xdr:row>
      <xdr:rowOff>0</xdr:rowOff>
    </xdr:from>
    <xdr:to>
      <xdr:col>8</xdr:col>
      <xdr:colOff>895350</xdr:colOff>
      <xdr:row>60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10877550"/>
          <a:ext cx="5962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Balance Sheets should be read in conjunction with the Annual Financial Report for the Year Ended 31 March 2005)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31</xdr:row>
      <xdr:rowOff>19050</xdr:rowOff>
    </xdr:from>
    <xdr:to>
      <xdr:col>15</xdr:col>
      <xdr:colOff>0</xdr:colOff>
      <xdr:row>33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76225" y="5953125"/>
          <a:ext cx="9772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Statements of Changes in Equity should be read in conjunction with the Annual Financial Report for the Year Ended 31 March 2005)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93</xdr:row>
      <xdr:rowOff>0</xdr:rowOff>
    </xdr:from>
    <xdr:to>
      <xdr:col>7</xdr:col>
      <xdr:colOff>952500</xdr:colOff>
      <xdr:row>95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7687925"/>
          <a:ext cx="6867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Cash Flow Statements should be read in conjunction with the Annual Financial Report for the Year Ended 31 March 2005)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view="pageBreakPreview" zoomScale="60" zoomScaleNormal="80" workbookViewId="0" topLeftCell="A8">
      <selection activeCell="H23" sqref="H23"/>
    </sheetView>
  </sheetViews>
  <sheetFormatPr defaultColWidth="9.140625" defaultRowHeight="12.75"/>
  <cols>
    <col min="1" max="1" width="3.00390625" style="123" customWidth="1"/>
    <col min="2" max="2" width="20.421875" style="123" customWidth="1"/>
    <col min="3" max="3" width="25.8515625" style="123" customWidth="1"/>
    <col min="4" max="4" width="13.140625" style="124" customWidth="1"/>
    <col min="5" max="5" width="2.00390625" style="125" customWidth="1"/>
    <col min="6" max="6" width="13.28125" style="125" customWidth="1"/>
    <col min="7" max="7" width="2.140625" style="125" customWidth="1"/>
    <col min="8" max="8" width="13.28125" style="125" customWidth="1"/>
    <col min="9" max="9" width="0.9921875" style="125" customWidth="1"/>
    <col min="10" max="10" width="13.28125" style="125" customWidth="1"/>
    <col min="11" max="16384" width="9.140625" style="123" customWidth="1"/>
  </cols>
  <sheetData>
    <row r="1" ht="15.75">
      <c r="A1" s="122" t="s">
        <v>91</v>
      </c>
    </row>
    <row r="2" ht="15.75">
      <c r="A2" s="122" t="s">
        <v>92</v>
      </c>
    </row>
    <row r="4" ht="15.75">
      <c r="A4" s="122" t="s">
        <v>0</v>
      </c>
    </row>
    <row r="6" ht="15.75">
      <c r="A6" s="122" t="s">
        <v>161</v>
      </c>
    </row>
    <row r="8" ht="15.75">
      <c r="A8" s="122"/>
    </row>
    <row r="10" spans="4:10" ht="15.75">
      <c r="D10" s="158" t="s">
        <v>1</v>
      </c>
      <c r="E10" s="158"/>
      <c r="F10" s="158"/>
      <c r="H10" s="158" t="s">
        <v>2</v>
      </c>
      <c r="I10" s="158"/>
      <c r="J10" s="158"/>
    </row>
    <row r="11" spans="4:10" ht="15.75">
      <c r="D11" s="143" t="s">
        <v>142</v>
      </c>
      <c r="F11" s="144" t="s">
        <v>143</v>
      </c>
      <c r="H11" s="143" t="str">
        <f>+D11</f>
        <v>31/3/2006</v>
      </c>
      <c r="J11" s="144" t="str">
        <f>+F11</f>
        <v>31/3/2005</v>
      </c>
    </row>
    <row r="12" spans="4:10" ht="15.75">
      <c r="D12" s="124" t="s">
        <v>9</v>
      </c>
      <c r="F12" s="125" t="s">
        <v>9</v>
      </c>
      <c r="H12" s="124" t="s">
        <v>9</v>
      </c>
      <c r="J12" s="125" t="s">
        <v>9</v>
      </c>
    </row>
    <row r="13" spans="7:8" ht="15.75">
      <c r="G13" s="125" t="s">
        <v>26</v>
      </c>
      <c r="H13" s="124"/>
    </row>
    <row r="14" spans="1:10" ht="15.75">
      <c r="A14" s="126" t="s">
        <v>74</v>
      </c>
      <c r="B14" s="123" t="s">
        <v>11</v>
      </c>
      <c r="D14" s="83">
        <f>+'Income Statement'!C23</f>
        <v>18974</v>
      </c>
      <c r="E14" s="28"/>
      <c r="F14" s="28">
        <f>+'Income Statement'!E23</f>
        <v>12642</v>
      </c>
      <c r="G14" s="28"/>
      <c r="H14" s="83">
        <f>+'Income Statement'!G23</f>
        <v>57478</v>
      </c>
      <c r="I14" s="28"/>
      <c r="J14" s="28">
        <f>+'Income Statement'!I23</f>
        <v>44596</v>
      </c>
    </row>
    <row r="15" spans="4:10" ht="15.75">
      <c r="D15" s="127"/>
      <c r="E15" s="62"/>
      <c r="F15" s="62"/>
      <c r="G15" s="62"/>
      <c r="H15" s="127"/>
      <c r="I15" s="62"/>
      <c r="J15" s="62"/>
    </row>
    <row r="16" spans="1:10" s="129" customFormat="1" ht="15.75">
      <c r="A16" s="128" t="s">
        <v>75</v>
      </c>
      <c r="B16" s="129" t="s">
        <v>106</v>
      </c>
      <c r="D16" s="83">
        <f>+'Income Statement'!C35</f>
        <v>7033</v>
      </c>
      <c r="E16" s="28"/>
      <c r="F16" s="28">
        <f>+'Income Statement'!E35</f>
        <v>2892</v>
      </c>
      <c r="G16" s="28"/>
      <c r="H16" s="83">
        <f>+'Income Statement'!G35</f>
        <v>23512</v>
      </c>
      <c r="I16" s="28"/>
      <c r="J16" s="28">
        <f>+'Income Statement'!I35</f>
        <v>18912</v>
      </c>
    </row>
    <row r="17" spans="4:10" s="129" customFormat="1" ht="15.75">
      <c r="D17" s="83"/>
      <c r="E17" s="28"/>
      <c r="F17" s="28"/>
      <c r="G17" s="28"/>
      <c r="H17" s="83"/>
      <c r="I17" s="28"/>
      <c r="J17" s="28"/>
    </row>
    <row r="18" spans="1:10" s="129" customFormat="1" ht="15.75">
      <c r="A18" s="128" t="s">
        <v>76</v>
      </c>
      <c r="B18" s="129" t="s">
        <v>114</v>
      </c>
      <c r="D18" s="83"/>
      <c r="E18" s="28"/>
      <c r="F18" s="28"/>
      <c r="G18" s="28"/>
      <c r="H18" s="83"/>
      <c r="I18" s="28"/>
      <c r="J18" s="28"/>
    </row>
    <row r="19" spans="2:10" s="129" customFormat="1" ht="15.75">
      <c r="B19" s="129" t="s">
        <v>77</v>
      </c>
      <c r="D19" s="83">
        <f>+'Income Statement'!C41</f>
        <v>7346</v>
      </c>
      <c r="E19" s="28"/>
      <c r="F19" s="28">
        <f>+'Income Statement'!E41</f>
        <v>5539</v>
      </c>
      <c r="G19" s="28"/>
      <c r="H19" s="83">
        <f>+'Income Statement'!G41</f>
        <v>19791</v>
      </c>
      <c r="I19" s="28"/>
      <c r="J19" s="28">
        <f>+'Income Statement'!I41</f>
        <v>14888</v>
      </c>
    </row>
    <row r="20" spans="1:10" s="129" customFormat="1" ht="15.75">
      <c r="A20" s="128"/>
      <c r="D20" s="83"/>
      <c r="E20" s="28"/>
      <c r="F20" s="28"/>
      <c r="G20" s="28"/>
      <c r="H20" s="83"/>
      <c r="I20" s="28"/>
      <c r="J20" s="28"/>
    </row>
    <row r="21" spans="1:10" s="129" customFormat="1" ht="15.75">
      <c r="A21" s="128" t="s">
        <v>78</v>
      </c>
      <c r="B21" s="129" t="s">
        <v>62</v>
      </c>
      <c r="D21" s="83">
        <f>+'Income Statement'!C41</f>
        <v>7346</v>
      </c>
      <c r="E21" s="28"/>
      <c r="F21" s="28">
        <f>+'Income Statement'!E41</f>
        <v>5539</v>
      </c>
      <c r="G21" s="28"/>
      <c r="H21" s="83">
        <f>+'Income Statement'!G41</f>
        <v>19791</v>
      </c>
      <c r="I21" s="28"/>
      <c r="J21" s="28">
        <f>+'Income Statement'!I41</f>
        <v>14888</v>
      </c>
    </row>
    <row r="22" spans="4:10" s="129" customFormat="1" ht="15.75">
      <c r="D22" s="83"/>
      <c r="E22" s="28"/>
      <c r="F22" s="28"/>
      <c r="G22" s="28"/>
      <c r="H22" s="83"/>
      <c r="I22" s="28"/>
      <c r="J22" s="28"/>
    </row>
    <row r="23" spans="1:10" s="129" customFormat="1" ht="15.75">
      <c r="A23" s="128" t="s">
        <v>79</v>
      </c>
      <c r="B23" s="129" t="s">
        <v>94</v>
      </c>
      <c r="D23" s="130">
        <f>+'Income Statement'!C44</f>
        <v>1.8</v>
      </c>
      <c r="E23" s="28"/>
      <c r="F23" s="131">
        <f>+'Income Statement'!E44</f>
        <v>1.38</v>
      </c>
      <c r="G23" s="28"/>
      <c r="H23" s="130">
        <f>+'Income Statement'!G44</f>
        <v>4.86</v>
      </c>
      <c r="I23" s="28"/>
      <c r="J23" s="131">
        <f>+'Income Statement'!I44</f>
        <v>3.71</v>
      </c>
    </row>
    <row r="24" spans="4:10" s="129" customFormat="1" ht="15.75">
      <c r="D24" s="83"/>
      <c r="E24" s="28"/>
      <c r="F24" s="28"/>
      <c r="G24" s="28"/>
      <c r="H24" s="83"/>
      <c r="I24" s="28"/>
      <c r="J24" s="28"/>
    </row>
    <row r="25" spans="1:10" s="129" customFormat="1" ht="15.75">
      <c r="A25" s="128" t="s">
        <v>80</v>
      </c>
      <c r="B25" s="129" t="s">
        <v>81</v>
      </c>
      <c r="D25" s="83">
        <v>0</v>
      </c>
      <c r="E25" s="28"/>
      <c r="F25" s="28">
        <v>0</v>
      </c>
      <c r="G25" s="28"/>
      <c r="H25" s="83">
        <v>0</v>
      </c>
      <c r="I25" s="28"/>
      <c r="J25" s="28">
        <v>0</v>
      </c>
    </row>
    <row r="26" spans="1:10" s="129" customFormat="1" ht="15.75">
      <c r="A26" s="128"/>
      <c r="D26" s="83"/>
      <c r="E26" s="28"/>
      <c r="F26" s="28"/>
      <c r="G26" s="28"/>
      <c r="H26" s="83"/>
      <c r="I26" s="28"/>
      <c r="J26" s="28"/>
    </row>
    <row r="27" spans="1:10" s="129" customFormat="1" ht="15.75">
      <c r="A27" s="128"/>
      <c r="D27" s="83"/>
      <c r="E27" s="28"/>
      <c r="F27" s="28"/>
      <c r="G27" s="28"/>
      <c r="H27" s="83"/>
      <c r="I27" s="28"/>
      <c r="J27" s="28"/>
    </row>
    <row r="28" spans="4:10" s="129" customFormat="1" ht="15.75">
      <c r="D28" s="83"/>
      <c r="E28" s="28"/>
      <c r="F28" s="28"/>
      <c r="G28" s="28"/>
      <c r="H28" s="83"/>
      <c r="I28" s="28"/>
      <c r="J28" s="28"/>
    </row>
    <row r="29" spans="4:10" s="129" customFormat="1" ht="15.75">
      <c r="D29" s="159" t="s">
        <v>82</v>
      </c>
      <c r="E29" s="158"/>
      <c r="F29" s="158"/>
      <c r="G29" s="28"/>
      <c r="H29" s="159" t="s">
        <v>83</v>
      </c>
      <c r="I29" s="160"/>
      <c r="J29" s="160"/>
    </row>
    <row r="30" spans="4:10" s="129" customFormat="1" ht="15.75">
      <c r="D30" s="159" t="s">
        <v>84</v>
      </c>
      <c r="E30" s="158"/>
      <c r="F30" s="158"/>
      <c r="G30" s="28"/>
      <c r="H30" s="159" t="s">
        <v>85</v>
      </c>
      <c r="I30" s="160"/>
      <c r="J30" s="160"/>
    </row>
    <row r="31" spans="4:10" s="129" customFormat="1" ht="15.75">
      <c r="D31" s="83"/>
      <c r="E31" s="28"/>
      <c r="F31" s="28"/>
      <c r="G31" s="28"/>
      <c r="H31" s="83"/>
      <c r="I31" s="28"/>
      <c r="J31" s="28"/>
    </row>
    <row r="32" spans="1:10" s="129" customFormat="1" ht="15.75">
      <c r="A32" s="128" t="s">
        <v>86</v>
      </c>
      <c r="B32" s="129" t="s">
        <v>160</v>
      </c>
      <c r="D32" s="83"/>
      <c r="E32" s="136"/>
      <c r="F32" s="136">
        <f>+BalanceSheet!G55</f>
        <v>0.19820100313907466</v>
      </c>
      <c r="G32" s="133"/>
      <c r="H32" s="130"/>
      <c r="I32" s="133"/>
      <c r="J32" s="133">
        <f>+BalanceSheet!I55</f>
        <v>0.1453676468756927</v>
      </c>
    </row>
    <row r="33" spans="1:10" s="129" customFormat="1" ht="15.75">
      <c r="A33" s="128"/>
      <c r="D33" s="83"/>
      <c r="E33" s="28"/>
      <c r="F33" s="28"/>
      <c r="G33" s="28"/>
      <c r="H33" s="83"/>
      <c r="I33" s="28"/>
      <c r="J33" s="28"/>
    </row>
    <row r="34" spans="1:10" s="129" customFormat="1" ht="15.75">
      <c r="A34" s="128" t="s">
        <v>159</v>
      </c>
      <c r="B34" s="129" t="s">
        <v>87</v>
      </c>
      <c r="D34" s="83"/>
      <c r="E34" s="136"/>
      <c r="F34" s="136">
        <f>+BalanceSheet!G56</f>
        <v>0.1377567558345844</v>
      </c>
      <c r="G34" s="133"/>
      <c r="H34" s="130"/>
      <c r="I34" s="133"/>
      <c r="J34" s="133">
        <f>+BalanceSheet!I56</f>
        <v>0.09804165743076812</v>
      </c>
    </row>
    <row r="35" spans="1:10" s="129" customFormat="1" ht="15.75">
      <c r="A35" s="128"/>
      <c r="D35" s="83"/>
      <c r="E35" s="28"/>
      <c r="F35" s="28"/>
      <c r="G35" s="28"/>
      <c r="H35" s="83"/>
      <c r="I35" s="28"/>
      <c r="J35" s="28"/>
    </row>
    <row r="36" spans="4:10" s="129" customFormat="1" ht="15.75">
      <c r="D36" s="83"/>
      <c r="E36" s="28"/>
      <c r="F36" s="28"/>
      <c r="G36" s="28"/>
      <c r="H36" s="83"/>
      <c r="I36" s="28"/>
      <c r="J36" s="28"/>
    </row>
    <row r="37" spans="1:10" s="129" customFormat="1" ht="15.75">
      <c r="A37" s="132" t="s">
        <v>88</v>
      </c>
      <c r="D37" s="83"/>
      <c r="E37" s="28"/>
      <c r="F37" s="28"/>
      <c r="G37" s="28"/>
      <c r="H37" s="83"/>
      <c r="I37" s="28"/>
      <c r="J37" s="28"/>
    </row>
    <row r="38" spans="4:10" s="129" customFormat="1" ht="15.75">
      <c r="D38" s="158" t="s">
        <v>1</v>
      </c>
      <c r="E38" s="158"/>
      <c r="F38" s="158"/>
      <c r="G38" s="125"/>
      <c r="H38" s="158" t="s">
        <v>2</v>
      </c>
      <c r="I38" s="158"/>
      <c r="J38" s="158"/>
    </row>
    <row r="39" spans="4:10" s="129" customFormat="1" ht="15.75">
      <c r="D39" s="143" t="str">
        <f>+D11</f>
        <v>31/3/2006</v>
      </c>
      <c r="E39" s="125"/>
      <c r="F39" s="144" t="str">
        <f>+F11</f>
        <v>31/3/2005</v>
      </c>
      <c r="G39" s="125"/>
      <c r="H39" s="143" t="str">
        <f>+D39</f>
        <v>31/3/2006</v>
      </c>
      <c r="I39" s="125"/>
      <c r="J39" s="144" t="str">
        <f>+F39</f>
        <v>31/3/2005</v>
      </c>
    </row>
    <row r="40" spans="4:10" s="129" customFormat="1" ht="15.75">
      <c r="D40" s="124" t="s">
        <v>9</v>
      </c>
      <c r="E40" s="125"/>
      <c r="F40" s="125" t="s">
        <v>9</v>
      </c>
      <c r="G40" s="125"/>
      <c r="H40" s="124" t="s">
        <v>9</v>
      </c>
      <c r="I40" s="125"/>
      <c r="J40" s="125" t="s">
        <v>9</v>
      </c>
    </row>
    <row r="41" spans="4:10" s="129" customFormat="1" ht="15.75">
      <c r="D41" s="83"/>
      <c r="E41" s="28"/>
      <c r="F41" s="28"/>
      <c r="G41" s="28"/>
      <c r="H41" s="83"/>
      <c r="I41" s="28"/>
      <c r="J41" s="28"/>
    </row>
    <row r="42" spans="1:10" s="129" customFormat="1" ht="15.75">
      <c r="A42" s="128" t="s">
        <v>74</v>
      </c>
      <c r="B42" s="129" t="s">
        <v>47</v>
      </c>
      <c r="D42" s="83">
        <f>+'Income Statement'!C31</f>
        <v>7664</v>
      </c>
      <c r="E42" s="28"/>
      <c r="F42" s="28">
        <f>+'Income Statement'!E31</f>
        <v>3008</v>
      </c>
      <c r="G42" s="28"/>
      <c r="H42" s="83">
        <f>+'Income Statement'!G31</f>
        <v>25022</v>
      </c>
      <c r="I42" s="28"/>
      <c r="J42" s="28">
        <f>+'Income Statement'!I31</f>
        <v>18127</v>
      </c>
    </row>
    <row r="43" spans="4:10" s="129" customFormat="1" ht="15.75">
      <c r="D43" s="83"/>
      <c r="E43" s="28"/>
      <c r="F43" s="28"/>
      <c r="G43" s="28"/>
      <c r="H43" s="83"/>
      <c r="I43" s="28"/>
      <c r="J43" s="28"/>
    </row>
    <row r="44" spans="1:10" s="129" customFormat="1" ht="15.75">
      <c r="A44" s="128" t="s">
        <v>75</v>
      </c>
      <c r="B44" s="129" t="s">
        <v>89</v>
      </c>
      <c r="D44" s="83">
        <v>548</v>
      </c>
      <c r="E44" s="28"/>
      <c r="F44" s="28">
        <v>74</v>
      </c>
      <c r="G44" s="28"/>
      <c r="H44" s="83">
        <v>786</v>
      </c>
      <c r="I44" s="28"/>
      <c r="J44" s="28">
        <v>354</v>
      </c>
    </row>
    <row r="45" spans="4:10" s="129" customFormat="1" ht="15.75">
      <c r="D45" s="83"/>
      <c r="E45" s="28"/>
      <c r="F45" s="28"/>
      <c r="G45" s="28"/>
      <c r="H45" s="83"/>
      <c r="I45" s="28"/>
      <c r="J45" s="28"/>
    </row>
    <row r="46" spans="1:10" s="129" customFormat="1" ht="15.75">
      <c r="A46" s="128" t="s">
        <v>76</v>
      </c>
      <c r="B46" s="129" t="s">
        <v>90</v>
      </c>
      <c r="D46" s="83">
        <f>-'Income Statement'!C33</f>
        <v>631</v>
      </c>
      <c r="E46" s="28"/>
      <c r="F46" s="28">
        <f>-'Income Statement'!E33</f>
        <v>116</v>
      </c>
      <c r="G46" s="28"/>
      <c r="H46" s="83">
        <f>-'Income Statement'!G33</f>
        <v>1510</v>
      </c>
      <c r="I46" s="28"/>
      <c r="J46" s="28">
        <f>-'Income Statement'!I33</f>
        <v>548</v>
      </c>
    </row>
    <row r="47" spans="4:10" s="129" customFormat="1" ht="15.75">
      <c r="D47" s="83"/>
      <c r="E47" s="28"/>
      <c r="F47" s="28"/>
      <c r="G47" s="28"/>
      <c r="H47" s="83"/>
      <c r="I47" s="28"/>
      <c r="J47" s="28"/>
    </row>
    <row r="48" spans="4:10" s="129" customFormat="1" ht="15.75">
      <c r="D48" s="83"/>
      <c r="E48" s="28"/>
      <c r="F48" s="28"/>
      <c r="G48" s="28"/>
      <c r="H48" s="83"/>
      <c r="I48" s="28"/>
      <c r="J48" s="28"/>
    </row>
    <row r="49" spans="4:10" s="129" customFormat="1" ht="15.75">
      <c r="D49" s="83"/>
      <c r="E49" s="28"/>
      <c r="F49" s="28"/>
      <c r="G49" s="28"/>
      <c r="H49" s="83"/>
      <c r="I49" s="28"/>
      <c r="J49" s="28"/>
    </row>
    <row r="50" spans="4:10" s="129" customFormat="1" ht="15.75">
      <c r="D50" s="83"/>
      <c r="E50" s="28"/>
      <c r="F50" s="28"/>
      <c r="G50" s="28"/>
      <c r="H50" s="83"/>
      <c r="I50" s="28"/>
      <c r="J50" s="28"/>
    </row>
    <row r="51" spans="4:10" s="129" customFormat="1" ht="15.75">
      <c r="D51" s="83"/>
      <c r="E51" s="28"/>
      <c r="F51" s="28"/>
      <c r="G51" s="28"/>
      <c r="H51" s="83"/>
      <c r="I51" s="28"/>
      <c r="J51" s="28"/>
    </row>
    <row r="52" spans="4:10" s="129" customFormat="1" ht="15.75">
      <c r="D52" s="83"/>
      <c r="E52" s="28"/>
      <c r="F52" s="28"/>
      <c r="G52" s="28"/>
      <c r="H52" s="83"/>
      <c r="I52" s="28"/>
      <c r="J52" s="28"/>
    </row>
    <row r="53" spans="4:10" s="129" customFormat="1" ht="15.75">
      <c r="D53" s="83"/>
      <c r="E53" s="28"/>
      <c r="F53" s="28"/>
      <c r="G53" s="28"/>
      <c r="H53" s="83"/>
      <c r="I53" s="28"/>
      <c r="J53" s="28"/>
    </row>
    <row r="54" spans="4:10" s="129" customFormat="1" ht="15.75">
      <c r="D54" s="83"/>
      <c r="E54" s="28"/>
      <c r="F54" s="28"/>
      <c r="G54" s="28"/>
      <c r="H54" s="83"/>
      <c r="I54" s="28"/>
      <c r="J54" s="28"/>
    </row>
    <row r="55" spans="4:10" s="129" customFormat="1" ht="15.75">
      <c r="D55" s="83"/>
      <c r="E55" s="28"/>
      <c r="F55" s="28"/>
      <c r="G55" s="28"/>
      <c r="H55" s="83"/>
      <c r="I55" s="28"/>
      <c r="J55" s="28"/>
    </row>
    <row r="56" spans="4:10" s="129" customFormat="1" ht="15.75">
      <c r="D56" s="83"/>
      <c r="E56" s="28"/>
      <c r="F56" s="28"/>
      <c r="G56" s="28"/>
      <c r="H56" s="83"/>
      <c r="I56" s="28"/>
      <c r="J56" s="28"/>
    </row>
    <row r="57" spans="4:10" s="129" customFormat="1" ht="15.75">
      <c r="D57" s="83"/>
      <c r="E57" s="28"/>
      <c r="F57" s="28"/>
      <c r="G57" s="28"/>
      <c r="H57" s="83"/>
      <c r="I57" s="28"/>
      <c r="J57" s="28"/>
    </row>
    <row r="58" spans="4:10" s="129" customFormat="1" ht="15.75">
      <c r="D58" s="83"/>
      <c r="E58" s="28"/>
      <c r="F58" s="28"/>
      <c r="G58" s="28"/>
      <c r="H58" s="83"/>
      <c r="I58" s="28"/>
      <c r="J58" s="28"/>
    </row>
    <row r="59" spans="4:10" s="129" customFormat="1" ht="15.75">
      <c r="D59" s="83"/>
      <c r="E59" s="28"/>
      <c r="F59" s="28"/>
      <c r="G59" s="28"/>
      <c r="H59" s="83"/>
      <c r="I59" s="28"/>
      <c r="J59" s="28"/>
    </row>
    <row r="60" spans="4:10" s="129" customFormat="1" ht="15.75">
      <c r="D60" s="83"/>
      <c r="E60" s="28"/>
      <c r="F60" s="28"/>
      <c r="G60" s="28"/>
      <c r="H60" s="83"/>
      <c r="I60" s="28"/>
      <c r="J60" s="28"/>
    </row>
    <row r="61" spans="4:10" s="129" customFormat="1" ht="15.75">
      <c r="D61" s="83"/>
      <c r="E61" s="28"/>
      <c r="F61" s="28"/>
      <c r="G61" s="28"/>
      <c r="H61" s="83"/>
      <c r="I61" s="28"/>
      <c r="J61" s="28"/>
    </row>
    <row r="62" spans="4:10" s="129" customFormat="1" ht="15.75">
      <c r="D62" s="83"/>
      <c r="E62" s="28"/>
      <c r="F62" s="28"/>
      <c r="G62" s="28"/>
      <c r="H62" s="83"/>
      <c r="I62" s="28"/>
      <c r="J62" s="28"/>
    </row>
    <row r="63" spans="1:10" s="129" customFormat="1" ht="15.75">
      <c r="A63" s="128"/>
      <c r="D63" s="83"/>
      <c r="E63" s="28"/>
      <c r="F63" s="28"/>
      <c r="G63" s="28"/>
      <c r="H63" s="83"/>
      <c r="I63" s="28"/>
      <c r="J63" s="28"/>
    </row>
    <row r="64" spans="4:10" s="129" customFormat="1" ht="15.75">
      <c r="D64" s="83"/>
      <c r="E64" s="28"/>
      <c r="F64" s="28"/>
      <c r="G64" s="28"/>
      <c r="H64" s="83"/>
      <c r="I64" s="28"/>
      <c r="J64" s="28"/>
    </row>
    <row r="65" spans="4:10" s="129" customFormat="1" ht="15.75">
      <c r="D65" s="83"/>
      <c r="E65" s="28"/>
      <c r="F65" s="28"/>
      <c r="G65" s="28"/>
      <c r="H65" s="83"/>
      <c r="I65" s="28"/>
      <c r="J65" s="28"/>
    </row>
    <row r="66" spans="4:10" s="129" customFormat="1" ht="15.75">
      <c r="D66" s="83"/>
      <c r="E66" s="28"/>
      <c r="F66" s="28"/>
      <c r="G66" s="28"/>
      <c r="H66" s="83"/>
      <c r="I66" s="28"/>
      <c r="J66" s="28"/>
    </row>
    <row r="67" spans="4:10" s="129" customFormat="1" ht="15.75">
      <c r="D67" s="130"/>
      <c r="E67" s="28"/>
      <c r="F67" s="133"/>
      <c r="G67" s="28"/>
      <c r="H67" s="130"/>
      <c r="I67" s="28"/>
      <c r="J67" s="133"/>
    </row>
    <row r="68" spans="4:10" s="129" customFormat="1" ht="15.75">
      <c r="D68" s="83"/>
      <c r="E68" s="28"/>
      <c r="F68" s="28"/>
      <c r="G68" s="28"/>
      <c r="H68" s="83"/>
      <c r="I68" s="28"/>
      <c r="J68" s="28"/>
    </row>
    <row r="69" spans="2:10" s="129" customFormat="1" ht="15.75">
      <c r="B69" s="128"/>
      <c r="D69" s="83"/>
      <c r="E69" s="28"/>
      <c r="F69" s="28"/>
      <c r="G69" s="28"/>
      <c r="H69" s="83"/>
      <c r="I69" s="28"/>
      <c r="J69" s="28"/>
    </row>
    <row r="70" spans="4:10" s="129" customFormat="1" ht="15.75">
      <c r="D70" s="83"/>
      <c r="E70" s="28"/>
      <c r="F70" s="28"/>
      <c r="G70" s="28"/>
      <c r="H70" s="83"/>
      <c r="I70" s="28"/>
      <c r="J70" s="28"/>
    </row>
    <row r="71" spans="4:10" s="129" customFormat="1" ht="15.75">
      <c r="D71" s="83"/>
      <c r="E71" s="28"/>
      <c r="F71" s="28"/>
      <c r="G71" s="28"/>
      <c r="H71" s="83"/>
      <c r="I71" s="28"/>
      <c r="J71" s="28"/>
    </row>
    <row r="72" spans="4:10" s="129" customFormat="1" ht="15.75">
      <c r="D72" s="83"/>
      <c r="E72" s="28"/>
      <c r="F72" s="28"/>
      <c r="G72" s="28"/>
      <c r="H72" s="83"/>
      <c r="I72" s="28"/>
      <c r="J72" s="28"/>
    </row>
    <row r="73" spans="4:10" s="129" customFormat="1" ht="15.75">
      <c r="D73" s="83"/>
      <c r="E73" s="28"/>
      <c r="F73" s="28"/>
      <c r="G73" s="28"/>
      <c r="H73" s="83"/>
      <c r="I73" s="28"/>
      <c r="J73" s="28"/>
    </row>
    <row r="74" spans="4:10" s="129" customFormat="1" ht="15.75">
      <c r="D74" s="83"/>
      <c r="E74" s="28"/>
      <c r="F74" s="28"/>
      <c r="G74" s="28"/>
      <c r="H74" s="83"/>
      <c r="I74" s="28"/>
      <c r="J74" s="28"/>
    </row>
    <row r="75" spans="4:10" s="129" customFormat="1" ht="15.75">
      <c r="D75" s="83"/>
      <c r="E75" s="28"/>
      <c r="F75" s="28"/>
      <c r="G75" s="28"/>
      <c r="H75" s="83"/>
      <c r="I75" s="28"/>
      <c r="J75" s="28"/>
    </row>
    <row r="76" spans="4:10" s="129" customFormat="1" ht="15.75">
      <c r="D76" s="83"/>
      <c r="E76" s="28"/>
      <c r="F76" s="28"/>
      <c r="G76" s="28"/>
      <c r="H76" s="83"/>
      <c r="I76" s="28"/>
      <c r="J76" s="28"/>
    </row>
    <row r="77" spans="4:10" s="129" customFormat="1" ht="15.75">
      <c r="D77" s="83"/>
      <c r="E77" s="28"/>
      <c r="F77" s="28"/>
      <c r="G77" s="28"/>
      <c r="H77" s="28"/>
      <c r="I77" s="28"/>
      <c r="J77" s="28"/>
    </row>
    <row r="78" spans="4:10" s="129" customFormat="1" ht="15.75">
      <c r="D78" s="83"/>
      <c r="E78" s="28"/>
      <c r="F78" s="28"/>
      <c r="G78" s="28"/>
      <c r="H78" s="28"/>
      <c r="I78" s="28"/>
      <c r="J78" s="28"/>
    </row>
    <row r="79" spans="4:10" s="129" customFormat="1" ht="15.75">
      <c r="D79" s="83"/>
      <c r="E79" s="28"/>
      <c r="F79" s="28"/>
      <c r="G79" s="28"/>
      <c r="H79" s="28"/>
      <c r="I79" s="28"/>
      <c r="J79" s="28"/>
    </row>
    <row r="80" spans="4:10" s="129" customFormat="1" ht="15.75">
      <c r="D80" s="83"/>
      <c r="E80" s="28"/>
      <c r="F80" s="28"/>
      <c r="G80" s="28"/>
      <c r="H80" s="28"/>
      <c r="I80" s="28"/>
      <c r="J80" s="28"/>
    </row>
    <row r="81" spans="4:10" s="129" customFormat="1" ht="15.75">
      <c r="D81" s="83"/>
      <c r="E81" s="28"/>
      <c r="F81" s="28"/>
      <c r="G81" s="28"/>
      <c r="H81" s="28"/>
      <c r="I81" s="28"/>
      <c r="J81" s="28"/>
    </row>
    <row r="82" spans="4:10" s="129" customFormat="1" ht="15.75">
      <c r="D82" s="83"/>
      <c r="E82" s="28"/>
      <c r="F82" s="28"/>
      <c r="G82" s="28"/>
      <c r="H82" s="28"/>
      <c r="I82" s="28"/>
      <c r="J82" s="28"/>
    </row>
    <row r="83" spans="4:10" s="129" customFormat="1" ht="15.75">
      <c r="D83" s="83"/>
      <c r="E83" s="28"/>
      <c r="F83" s="28"/>
      <c r="G83" s="28"/>
      <c r="H83" s="28"/>
      <c r="I83" s="28"/>
      <c r="J83" s="28"/>
    </row>
    <row r="84" spans="4:10" s="129" customFormat="1" ht="15.75">
      <c r="D84" s="83"/>
      <c r="E84" s="28"/>
      <c r="F84" s="28"/>
      <c r="G84" s="28"/>
      <c r="H84" s="28"/>
      <c r="I84" s="28"/>
      <c r="J84" s="28"/>
    </row>
    <row r="85" spans="4:10" s="129" customFormat="1" ht="15.75">
      <c r="D85" s="83"/>
      <c r="E85" s="28"/>
      <c r="F85" s="28"/>
      <c r="G85" s="28"/>
      <c r="H85" s="28"/>
      <c r="I85" s="28"/>
      <c r="J85" s="28"/>
    </row>
    <row r="86" spans="4:10" s="129" customFormat="1" ht="15.75">
      <c r="D86" s="83"/>
      <c r="E86" s="28"/>
      <c r="F86" s="28"/>
      <c r="G86" s="28"/>
      <c r="H86" s="28"/>
      <c r="I86" s="28"/>
      <c r="J86" s="28"/>
    </row>
    <row r="87" spans="4:10" s="129" customFormat="1" ht="15.75">
      <c r="D87" s="83"/>
      <c r="E87" s="28"/>
      <c r="F87" s="28"/>
      <c r="G87" s="28"/>
      <c r="H87" s="28"/>
      <c r="I87" s="28"/>
      <c r="J87" s="28"/>
    </row>
    <row r="88" spans="4:10" s="129" customFormat="1" ht="15.75">
      <c r="D88" s="83"/>
      <c r="E88" s="28"/>
      <c r="F88" s="28"/>
      <c r="G88" s="28"/>
      <c r="H88" s="28"/>
      <c r="I88" s="28"/>
      <c r="J88" s="28"/>
    </row>
    <row r="89" spans="4:10" s="129" customFormat="1" ht="15.75">
      <c r="D89" s="83"/>
      <c r="E89" s="28"/>
      <c r="F89" s="28"/>
      <c r="G89" s="28"/>
      <c r="H89" s="28"/>
      <c r="I89" s="28"/>
      <c r="J89" s="28"/>
    </row>
    <row r="90" spans="4:10" s="129" customFormat="1" ht="15.75">
      <c r="D90" s="134"/>
      <c r="E90" s="135"/>
      <c r="F90" s="135"/>
      <c r="G90" s="135"/>
      <c r="H90" s="135"/>
      <c r="I90" s="135"/>
      <c r="J90" s="135"/>
    </row>
    <row r="91" spans="4:10" s="129" customFormat="1" ht="15.75">
      <c r="D91" s="134"/>
      <c r="E91" s="135"/>
      <c r="F91" s="135"/>
      <c r="G91" s="135"/>
      <c r="H91" s="135"/>
      <c r="I91" s="135"/>
      <c r="J91" s="135"/>
    </row>
    <row r="92" spans="4:10" s="129" customFormat="1" ht="15.75">
      <c r="D92" s="134"/>
      <c r="E92" s="135"/>
      <c r="F92" s="135"/>
      <c r="G92" s="135"/>
      <c r="H92" s="135"/>
      <c r="I92" s="135"/>
      <c r="J92" s="135"/>
    </row>
    <row r="93" spans="4:10" s="129" customFormat="1" ht="15.75">
      <c r="D93" s="134"/>
      <c r="E93" s="135"/>
      <c r="F93" s="135"/>
      <c r="G93" s="135"/>
      <c r="H93" s="135"/>
      <c r="I93" s="135"/>
      <c r="J93" s="135"/>
    </row>
    <row r="94" spans="4:10" s="129" customFormat="1" ht="15.75">
      <c r="D94" s="134"/>
      <c r="E94" s="135"/>
      <c r="F94" s="135"/>
      <c r="G94" s="135"/>
      <c r="H94" s="135"/>
      <c r="I94" s="135"/>
      <c r="J94" s="135"/>
    </row>
    <row r="95" spans="4:10" s="129" customFormat="1" ht="15.75">
      <c r="D95" s="134"/>
      <c r="E95" s="135"/>
      <c r="F95" s="135"/>
      <c r="G95" s="135"/>
      <c r="H95" s="135"/>
      <c r="I95" s="135"/>
      <c r="J95" s="135"/>
    </row>
    <row r="96" spans="4:10" s="129" customFormat="1" ht="15.75">
      <c r="D96" s="134"/>
      <c r="E96" s="135"/>
      <c r="F96" s="135"/>
      <c r="G96" s="135"/>
      <c r="H96" s="135"/>
      <c r="I96" s="135"/>
      <c r="J96" s="135"/>
    </row>
    <row r="97" spans="4:10" s="129" customFormat="1" ht="15.75">
      <c r="D97" s="134"/>
      <c r="E97" s="135"/>
      <c r="F97" s="135"/>
      <c r="G97" s="135"/>
      <c r="H97" s="135"/>
      <c r="I97" s="135"/>
      <c r="J97" s="135"/>
    </row>
    <row r="98" spans="4:10" s="129" customFormat="1" ht="15.75">
      <c r="D98" s="134"/>
      <c r="E98" s="135"/>
      <c r="F98" s="135"/>
      <c r="G98" s="135"/>
      <c r="H98" s="135"/>
      <c r="I98" s="135"/>
      <c r="J98" s="135"/>
    </row>
    <row r="99" spans="4:10" s="129" customFormat="1" ht="15.75">
      <c r="D99" s="134"/>
      <c r="E99" s="135"/>
      <c r="F99" s="135"/>
      <c r="G99" s="135"/>
      <c r="H99" s="135"/>
      <c r="I99" s="135"/>
      <c r="J99" s="135"/>
    </row>
    <row r="100" spans="4:10" s="129" customFormat="1" ht="15.75">
      <c r="D100" s="134"/>
      <c r="E100" s="135"/>
      <c r="F100" s="135"/>
      <c r="G100" s="135"/>
      <c r="H100" s="135"/>
      <c r="I100" s="135"/>
      <c r="J100" s="135"/>
    </row>
    <row r="101" spans="4:10" s="129" customFormat="1" ht="15.75">
      <c r="D101" s="134"/>
      <c r="E101" s="135"/>
      <c r="F101" s="135"/>
      <c r="G101" s="135"/>
      <c r="H101" s="135"/>
      <c r="I101" s="135"/>
      <c r="J101" s="135"/>
    </row>
    <row r="102" spans="4:10" s="129" customFormat="1" ht="15.75">
      <c r="D102" s="134"/>
      <c r="E102" s="135"/>
      <c r="F102" s="135"/>
      <c r="G102" s="135"/>
      <c r="H102" s="135"/>
      <c r="I102" s="135"/>
      <c r="J102" s="135"/>
    </row>
    <row r="103" spans="4:10" s="129" customFormat="1" ht="15.75">
      <c r="D103" s="134"/>
      <c r="E103" s="135"/>
      <c r="F103" s="135"/>
      <c r="G103" s="135"/>
      <c r="H103" s="135"/>
      <c r="I103" s="135"/>
      <c r="J103" s="135"/>
    </row>
    <row r="104" spans="4:10" s="129" customFormat="1" ht="15.75">
      <c r="D104" s="134"/>
      <c r="E104" s="135"/>
      <c r="F104" s="135"/>
      <c r="G104" s="135"/>
      <c r="H104" s="135"/>
      <c r="I104" s="135"/>
      <c r="J104" s="135"/>
    </row>
    <row r="105" spans="4:10" s="129" customFormat="1" ht="15.75">
      <c r="D105" s="134"/>
      <c r="E105" s="135"/>
      <c r="F105" s="135"/>
      <c r="G105" s="135"/>
      <c r="H105" s="135"/>
      <c r="I105" s="135"/>
      <c r="J105" s="135"/>
    </row>
    <row r="106" spans="4:10" s="129" customFormat="1" ht="15.75">
      <c r="D106" s="134"/>
      <c r="E106" s="135"/>
      <c r="F106" s="135"/>
      <c r="G106" s="135"/>
      <c r="H106" s="135"/>
      <c r="I106" s="135"/>
      <c r="J106" s="135"/>
    </row>
    <row r="107" spans="4:10" s="129" customFormat="1" ht="15.75">
      <c r="D107" s="134"/>
      <c r="E107" s="135"/>
      <c r="F107" s="135"/>
      <c r="G107" s="135"/>
      <c r="H107" s="135"/>
      <c r="I107" s="135"/>
      <c r="J107" s="135"/>
    </row>
    <row r="108" spans="4:10" s="129" customFormat="1" ht="15.75">
      <c r="D108" s="134"/>
      <c r="E108" s="135"/>
      <c r="F108" s="135"/>
      <c r="G108" s="135"/>
      <c r="H108" s="135"/>
      <c r="I108" s="135"/>
      <c r="J108" s="135"/>
    </row>
    <row r="109" spans="4:10" s="129" customFormat="1" ht="15.75">
      <c r="D109" s="134"/>
      <c r="E109" s="135"/>
      <c r="F109" s="135"/>
      <c r="G109" s="135"/>
      <c r="H109" s="135"/>
      <c r="I109" s="135"/>
      <c r="J109" s="135"/>
    </row>
    <row r="110" spans="4:10" s="129" customFormat="1" ht="15.75">
      <c r="D110" s="134"/>
      <c r="E110" s="135"/>
      <c r="F110" s="135"/>
      <c r="G110" s="135"/>
      <c r="H110" s="135"/>
      <c r="I110" s="135"/>
      <c r="J110" s="135"/>
    </row>
    <row r="111" spans="4:10" s="129" customFormat="1" ht="15.75">
      <c r="D111" s="134"/>
      <c r="E111" s="135"/>
      <c r="F111" s="135"/>
      <c r="G111" s="135"/>
      <c r="H111" s="135"/>
      <c r="I111" s="135"/>
      <c r="J111" s="135"/>
    </row>
    <row r="112" spans="4:10" s="129" customFormat="1" ht="15.75">
      <c r="D112" s="134"/>
      <c r="E112" s="135"/>
      <c r="F112" s="135"/>
      <c r="G112" s="135"/>
      <c r="H112" s="135"/>
      <c r="I112" s="135"/>
      <c r="J112" s="135"/>
    </row>
    <row r="113" spans="4:10" s="129" customFormat="1" ht="15.75">
      <c r="D113" s="134"/>
      <c r="E113" s="135"/>
      <c r="F113" s="135"/>
      <c r="G113" s="135"/>
      <c r="H113" s="135"/>
      <c r="I113" s="135"/>
      <c r="J113" s="135"/>
    </row>
    <row r="114" spans="4:10" s="129" customFormat="1" ht="15.75">
      <c r="D114" s="134"/>
      <c r="E114" s="135"/>
      <c r="F114" s="135"/>
      <c r="G114" s="135"/>
      <c r="H114" s="135"/>
      <c r="I114" s="135"/>
      <c r="J114" s="135"/>
    </row>
    <row r="115" spans="4:10" s="129" customFormat="1" ht="15.75">
      <c r="D115" s="134"/>
      <c r="E115" s="135"/>
      <c r="F115" s="135"/>
      <c r="G115" s="135"/>
      <c r="H115" s="135"/>
      <c r="I115" s="135"/>
      <c r="J115" s="135"/>
    </row>
    <row r="116" spans="4:10" s="129" customFormat="1" ht="15.75">
      <c r="D116" s="134"/>
      <c r="E116" s="135"/>
      <c r="F116" s="135"/>
      <c r="G116" s="135"/>
      <c r="H116" s="135"/>
      <c r="I116" s="135"/>
      <c r="J116" s="135"/>
    </row>
    <row r="117" spans="4:10" s="129" customFormat="1" ht="15.75">
      <c r="D117" s="134"/>
      <c r="E117" s="135"/>
      <c r="F117" s="135"/>
      <c r="G117" s="135"/>
      <c r="H117" s="135"/>
      <c r="I117" s="135"/>
      <c r="J117" s="135"/>
    </row>
  </sheetData>
  <mergeCells count="8">
    <mergeCell ref="D38:F38"/>
    <mergeCell ref="H38:J38"/>
    <mergeCell ref="D10:F10"/>
    <mergeCell ref="H10:J10"/>
    <mergeCell ref="D29:F29"/>
    <mergeCell ref="D30:F30"/>
    <mergeCell ref="H29:J29"/>
    <mergeCell ref="H30:J30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75" zoomScaleNormal="75" workbookViewId="0" topLeftCell="A15">
      <selection activeCell="G44" sqref="G44"/>
    </sheetView>
  </sheetViews>
  <sheetFormatPr defaultColWidth="9.140625" defaultRowHeight="12.75"/>
  <cols>
    <col min="1" max="1" width="3.28125" style="60" customWidth="1"/>
    <col min="2" max="2" width="52.28125" style="60" customWidth="1"/>
    <col min="3" max="3" width="13.7109375" style="60" customWidth="1"/>
    <col min="4" max="4" width="2.140625" style="60" customWidth="1"/>
    <col min="5" max="5" width="12.7109375" style="60" customWidth="1"/>
    <col min="6" max="6" width="1.7109375" style="60" customWidth="1"/>
    <col min="7" max="7" width="13.57421875" style="60" customWidth="1"/>
    <col min="8" max="8" width="1.7109375" style="60" customWidth="1"/>
    <col min="9" max="9" width="13.00390625" style="60" customWidth="1"/>
    <col min="10" max="10" width="9.140625" style="60" customWidth="1"/>
    <col min="11" max="12" width="10.421875" style="60" hidden="1" customWidth="1"/>
    <col min="13" max="16384" width="9.140625" style="60" customWidth="1"/>
  </cols>
  <sheetData>
    <row r="1" ht="15" customHeight="1">
      <c r="I1" s="1"/>
    </row>
    <row r="2" spans="2:9" ht="15.75" hidden="1">
      <c r="B2" s="163" t="s">
        <v>61</v>
      </c>
      <c r="C2" s="163"/>
      <c r="D2" s="163"/>
      <c r="E2" s="163"/>
      <c r="F2" s="163"/>
      <c r="G2" s="163"/>
      <c r="H2" s="163"/>
      <c r="I2" s="163"/>
    </row>
    <row r="3" spans="2:9" ht="15.75" hidden="1">
      <c r="B3" s="164" t="s">
        <v>14</v>
      </c>
      <c r="C3" s="164"/>
      <c r="D3" s="164"/>
      <c r="E3" s="164"/>
      <c r="F3" s="164"/>
      <c r="G3" s="164"/>
      <c r="H3" s="164"/>
      <c r="I3" s="164"/>
    </row>
    <row r="4" spans="2:9" ht="15.75" hidden="1">
      <c r="B4" s="59"/>
      <c r="C4" s="58"/>
      <c r="D4" s="58"/>
      <c r="E4" s="58"/>
      <c r="F4" s="58"/>
      <c r="G4" s="58"/>
      <c r="H4" s="58"/>
      <c r="I4" s="58"/>
    </row>
    <row r="5" spans="2:9" ht="15.75" hidden="1">
      <c r="B5" s="59"/>
      <c r="C5" s="58"/>
      <c r="D5" s="58"/>
      <c r="E5" s="58"/>
      <c r="F5" s="58"/>
      <c r="G5" s="58"/>
      <c r="H5" s="58"/>
      <c r="I5" s="58"/>
    </row>
    <row r="6" spans="1:9" ht="15" customHeight="1" hidden="1">
      <c r="A6" s="23"/>
      <c r="B6" s="162" t="s">
        <v>0</v>
      </c>
      <c r="C6" s="162"/>
      <c r="D6" s="162"/>
      <c r="E6" s="162"/>
      <c r="F6" s="162"/>
      <c r="G6" s="162"/>
      <c r="H6" s="162"/>
      <c r="I6" s="162"/>
    </row>
    <row r="7" spans="1:9" ht="15" customHeight="1">
      <c r="A7" s="23"/>
      <c r="B7" s="19"/>
      <c r="C7" s="19"/>
      <c r="D7" s="19"/>
      <c r="E7" s="19"/>
      <c r="F7" s="19"/>
      <c r="G7" s="19"/>
      <c r="H7" s="19"/>
      <c r="I7" s="19"/>
    </row>
    <row r="8" spans="1:9" ht="15" customHeight="1">
      <c r="A8" s="23"/>
      <c r="B8" s="19"/>
      <c r="C8" s="19"/>
      <c r="D8" s="19"/>
      <c r="E8" s="19"/>
      <c r="F8" s="19"/>
      <c r="G8" s="19"/>
      <c r="H8" s="19"/>
      <c r="I8" s="19"/>
    </row>
    <row r="9" spans="1:9" ht="15" customHeight="1">
      <c r="A9" s="23"/>
      <c r="B9" s="19"/>
      <c r="C9" s="19"/>
      <c r="D9" s="19"/>
      <c r="E9" s="19"/>
      <c r="F9" s="19"/>
      <c r="G9" s="19"/>
      <c r="H9" s="19"/>
      <c r="I9" s="19"/>
    </row>
    <row r="10" spans="1:9" ht="15" customHeight="1">
      <c r="A10" s="23"/>
      <c r="B10" s="19"/>
      <c r="C10" s="19"/>
      <c r="D10" s="19"/>
      <c r="E10" s="19"/>
      <c r="F10" s="19"/>
      <c r="G10" s="19"/>
      <c r="H10" s="19"/>
      <c r="I10" s="19"/>
    </row>
    <row r="11" spans="1:9" ht="15" customHeight="1">
      <c r="A11" s="23"/>
      <c r="B11" s="19"/>
      <c r="C11" s="19"/>
      <c r="D11" s="19"/>
      <c r="E11" s="19"/>
      <c r="F11" s="19"/>
      <c r="G11" s="19"/>
      <c r="H11" s="19"/>
      <c r="I11" s="19"/>
    </row>
    <row r="12" spans="1:9" ht="15" customHeight="1">
      <c r="A12" s="23"/>
      <c r="B12" s="19"/>
      <c r="C12" s="19"/>
      <c r="D12" s="19"/>
      <c r="E12" s="19"/>
      <c r="F12" s="19"/>
      <c r="G12" s="19"/>
      <c r="H12" s="19"/>
      <c r="I12" s="19"/>
    </row>
    <row r="13" spans="1:9" ht="15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5" customHeight="1">
      <c r="A14" s="23"/>
      <c r="B14" s="23" t="s">
        <v>162</v>
      </c>
      <c r="C14" s="63"/>
      <c r="D14" s="63"/>
      <c r="E14" s="29"/>
      <c r="F14" s="29"/>
      <c r="G14" s="19"/>
      <c r="H14" s="19"/>
      <c r="I14" s="29"/>
    </row>
    <row r="15" spans="1:9" ht="15" customHeight="1">
      <c r="A15" s="23"/>
      <c r="B15" s="23" t="s">
        <v>48</v>
      </c>
      <c r="C15" s="63"/>
      <c r="D15" s="63"/>
      <c r="E15" s="29"/>
      <c r="F15" s="29"/>
      <c r="G15" s="19"/>
      <c r="H15" s="19"/>
      <c r="I15" s="29"/>
    </row>
    <row r="16" spans="1:9" ht="15" customHeight="1">
      <c r="A16" s="23"/>
      <c r="B16" s="23"/>
      <c r="C16" s="63"/>
      <c r="D16" s="63"/>
      <c r="E16" s="29"/>
      <c r="F16" s="29"/>
      <c r="G16" s="19"/>
      <c r="H16" s="19"/>
      <c r="I16" s="29"/>
    </row>
    <row r="17" spans="1:9" ht="15" customHeight="1">
      <c r="A17" s="23"/>
      <c r="B17" s="22" t="s">
        <v>49</v>
      </c>
      <c r="C17" s="34"/>
      <c r="D17" s="34"/>
      <c r="E17" s="34"/>
      <c r="F17" s="29"/>
      <c r="G17" s="63"/>
      <c r="H17" s="34"/>
      <c r="I17" s="34"/>
    </row>
    <row r="18" spans="1:9" ht="15" customHeight="1">
      <c r="A18" s="23"/>
      <c r="B18" s="22"/>
      <c r="C18" s="34"/>
      <c r="D18" s="34"/>
      <c r="E18" s="34"/>
      <c r="F18" s="29"/>
      <c r="G18" s="63"/>
      <c r="H18" s="34"/>
      <c r="I18" s="34"/>
    </row>
    <row r="19" spans="1:9" ht="15" customHeight="1">
      <c r="A19" s="23"/>
      <c r="B19" s="23"/>
      <c r="C19" s="161" t="s">
        <v>1</v>
      </c>
      <c r="D19" s="161"/>
      <c r="E19" s="161"/>
      <c r="F19" s="20"/>
      <c r="G19" s="161" t="s">
        <v>2</v>
      </c>
      <c r="H19" s="161"/>
      <c r="I19" s="161"/>
    </row>
    <row r="20" spans="1:9" ht="15" customHeight="1">
      <c r="A20" s="23"/>
      <c r="B20" s="23"/>
      <c r="C20" s="64" t="s">
        <v>142</v>
      </c>
      <c r="D20" s="34"/>
      <c r="E20" s="65" t="s">
        <v>143</v>
      </c>
      <c r="F20" s="35"/>
      <c r="G20" s="64" t="str">
        <f>+C20</f>
        <v>31/3/2006</v>
      </c>
      <c r="H20" s="34"/>
      <c r="I20" s="36" t="str">
        <f>+E20</f>
        <v>31/3/2005</v>
      </c>
    </row>
    <row r="21" spans="1:9" ht="15" customHeight="1">
      <c r="A21" s="23"/>
      <c r="B21" s="23"/>
      <c r="C21" s="34" t="s">
        <v>3</v>
      </c>
      <c r="D21" s="34"/>
      <c r="E21" s="35" t="s">
        <v>3</v>
      </c>
      <c r="F21" s="35"/>
      <c r="G21" s="34" t="str">
        <f>+C21</f>
        <v> RM'000</v>
      </c>
      <c r="H21" s="34"/>
      <c r="I21" s="35" t="s">
        <v>3</v>
      </c>
    </row>
    <row r="22" spans="1:9" ht="15" customHeight="1">
      <c r="A22" s="21"/>
      <c r="B22" s="20"/>
      <c r="C22" s="20"/>
      <c r="D22" s="20"/>
      <c r="E22" s="20"/>
      <c r="F22" s="20"/>
      <c r="G22" s="21"/>
      <c r="H22" s="21"/>
      <c r="I22" s="20"/>
    </row>
    <row r="23" spans="1:12" ht="15" customHeight="1">
      <c r="A23" s="21"/>
      <c r="B23" s="38" t="s">
        <v>11</v>
      </c>
      <c r="C23" s="66">
        <f>+G23-K23</f>
        <v>18974</v>
      </c>
      <c r="D23" s="37"/>
      <c r="E23" s="37">
        <f>+I23-L23</f>
        <v>12642</v>
      </c>
      <c r="F23" s="37"/>
      <c r="G23" s="66">
        <v>57478</v>
      </c>
      <c r="H23" s="66"/>
      <c r="I23" s="37">
        <v>44596</v>
      </c>
      <c r="J23" s="61" t="s">
        <v>26</v>
      </c>
      <c r="K23" s="66">
        <f>38543-39</f>
        <v>38504</v>
      </c>
      <c r="L23" s="37">
        <v>31954</v>
      </c>
    </row>
    <row r="24" spans="1:12" ht="15" customHeight="1">
      <c r="A24" s="21"/>
      <c r="B24" s="57"/>
      <c r="C24" s="66"/>
      <c r="D24" s="37"/>
      <c r="E24" s="37"/>
      <c r="F24" s="37"/>
      <c r="G24" s="66"/>
      <c r="H24" s="66"/>
      <c r="I24" s="37"/>
      <c r="K24" s="66"/>
      <c r="L24" s="37"/>
    </row>
    <row r="25" spans="1:12" ht="15" customHeight="1">
      <c r="A25" s="21"/>
      <c r="B25" s="38" t="s">
        <v>96</v>
      </c>
      <c r="C25" s="66">
        <f>+G25-K25</f>
        <v>0</v>
      </c>
      <c r="D25" s="37"/>
      <c r="E25" s="37">
        <f>+I25-L25</f>
        <v>0</v>
      </c>
      <c r="F25" s="37"/>
      <c r="G25" s="66">
        <v>1550</v>
      </c>
      <c r="H25" s="66"/>
      <c r="I25" s="37">
        <v>3940</v>
      </c>
      <c r="K25" s="66">
        <v>1550</v>
      </c>
      <c r="L25" s="37">
        <v>3940</v>
      </c>
    </row>
    <row r="26" spans="1:12" ht="15" customHeight="1">
      <c r="A26" s="21"/>
      <c r="B26" s="67" t="s">
        <v>44</v>
      </c>
      <c r="C26" s="66">
        <f>+G26-K26</f>
        <v>782</v>
      </c>
      <c r="D26" s="37"/>
      <c r="E26" s="37">
        <f>+I26-L26</f>
        <v>343</v>
      </c>
      <c r="F26" s="37"/>
      <c r="G26" s="66">
        <v>1820</v>
      </c>
      <c r="H26" s="66"/>
      <c r="I26" s="37">
        <f>1840+354</f>
        <v>2194</v>
      </c>
      <c r="K26" s="66">
        <f>762+237+39</f>
        <v>1038</v>
      </c>
      <c r="L26" s="37">
        <v>1851</v>
      </c>
    </row>
    <row r="27" spans="1:12" ht="15" customHeight="1">
      <c r="A27" s="21"/>
      <c r="B27" s="67" t="s">
        <v>45</v>
      </c>
      <c r="C27" s="66">
        <f>+G27-K27</f>
        <v>-673</v>
      </c>
      <c r="D27" s="37"/>
      <c r="E27" s="37">
        <f>+I27-L27</f>
        <v>-415</v>
      </c>
      <c r="F27" s="37"/>
      <c r="G27" s="66">
        <v>-2041</v>
      </c>
      <c r="H27" s="66"/>
      <c r="I27" s="37">
        <v>-3620</v>
      </c>
      <c r="K27" s="66">
        <f>-1341-27</f>
        <v>-1368</v>
      </c>
      <c r="L27" s="37">
        <v>-3205</v>
      </c>
    </row>
    <row r="28" spans="1:12" ht="15" customHeight="1">
      <c r="A28" s="21"/>
      <c r="B28" s="67" t="s">
        <v>36</v>
      </c>
      <c r="C28" s="66">
        <f>+G28-K28</f>
        <v>-117</v>
      </c>
      <c r="D28" s="37"/>
      <c r="E28" s="37">
        <f>+I28-L28</f>
        <v>-87</v>
      </c>
      <c r="F28" s="37"/>
      <c r="G28" s="66">
        <v>-432</v>
      </c>
      <c r="H28" s="66"/>
      <c r="I28" s="37">
        <v>-559</v>
      </c>
      <c r="K28" s="66">
        <v>-315</v>
      </c>
      <c r="L28" s="37">
        <v>-472</v>
      </c>
    </row>
    <row r="29" spans="1:12" ht="15" customHeight="1">
      <c r="A29" s="21"/>
      <c r="B29" s="67" t="s">
        <v>46</v>
      </c>
      <c r="C29" s="66">
        <f>+G29-K29</f>
        <v>-11302</v>
      </c>
      <c r="D29" s="37"/>
      <c r="E29" s="37">
        <f>+I29-L29</f>
        <v>-9475</v>
      </c>
      <c r="F29" s="37"/>
      <c r="G29" s="66">
        <v>-33353</v>
      </c>
      <c r="H29" s="66"/>
      <c r="I29" s="37">
        <v>-28424</v>
      </c>
      <c r="K29" s="66">
        <f>-21728-323</f>
        <v>-22051</v>
      </c>
      <c r="L29" s="37">
        <f>-18168-781</f>
        <v>-18949</v>
      </c>
    </row>
    <row r="30" spans="1:12" ht="15" customHeight="1">
      <c r="A30" s="21"/>
      <c r="B30" s="67"/>
      <c r="C30" s="68"/>
      <c r="D30" s="37"/>
      <c r="E30" s="31"/>
      <c r="F30" s="37"/>
      <c r="G30" s="68"/>
      <c r="H30" s="66"/>
      <c r="I30" s="31"/>
      <c r="K30" s="68"/>
      <c r="L30" s="31"/>
    </row>
    <row r="31" spans="1:12" ht="15" customHeight="1">
      <c r="A31" s="21"/>
      <c r="B31" s="69" t="s">
        <v>47</v>
      </c>
      <c r="C31" s="66">
        <f>SUM(C23:C30)</f>
        <v>7664</v>
      </c>
      <c r="D31" s="70"/>
      <c r="E31" s="37">
        <f>SUM(E23:E30)</f>
        <v>3008</v>
      </c>
      <c r="F31" s="70"/>
      <c r="G31" s="66">
        <f>SUM(G23:G30)</f>
        <v>25022</v>
      </c>
      <c r="H31" s="71"/>
      <c r="I31" s="37">
        <f>SUM(I23:I30)</f>
        <v>18127</v>
      </c>
      <c r="K31" s="66">
        <f>SUM(K23:K30)</f>
        <v>17358</v>
      </c>
      <c r="L31" s="37">
        <f>SUM(L23:L30)</f>
        <v>15119</v>
      </c>
    </row>
    <row r="32" spans="1:12" ht="15" customHeight="1">
      <c r="A32" s="21"/>
      <c r="B32" s="67" t="s">
        <v>118</v>
      </c>
      <c r="C32" s="66">
        <f>+G32-K32</f>
        <v>0</v>
      </c>
      <c r="D32" s="37"/>
      <c r="E32" s="37">
        <f>+I32-L32</f>
        <v>0</v>
      </c>
      <c r="F32" s="70"/>
      <c r="G32" s="66">
        <v>0</v>
      </c>
      <c r="H32" s="66"/>
      <c r="I32" s="37">
        <v>1333</v>
      </c>
      <c r="K32" s="66">
        <v>0</v>
      </c>
      <c r="L32" s="37">
        <v>1333</v>
      </c>
    </row>
    <row r="33" spans="1:12" ht="15" customHeight="1">
      <c r="A33" s="21"/>
      <c r="B33" s="67" t="s">
        <v>37</v>
      </c>
      <c r="C33" s="66">
        <v>-631</v>
      </c>
      <c r="D33" s="37"/>
      <c r="E33" s="37">
        <f>+I33-L33</f>
        <v>-116</v>
      </c>
      <c r="F33" s="37"/>
      <c r="G33" s="66">
        <v>-1510</v>
      </c>
      <c r="H33" s="66"/>
      <c r="I33" s="37">
        <v>-548</v>
      </c>
      <c r="K33" s="66">
        <v>-879</v>
      </c>
      <c r="L33" s="37">
        <v>-432</v>
      </c>
    </row>
    <row r="34" spans="1:12" ht="15" customHeight="1">
      <c r="A34" s="21"/>
      <c r="B34" s="24"/>
      <c r="C34" s="68"/>
      <c r="D34" s="37"/>
      <c r="E34" s="31"/>
      <c r="F34" s="37"/>
      <c r="G34" s="68"/>
      <c r="H34" s="66"/>
      <c r="I34" s="31"/>
      <c r="K34" s="68"/>
      <c r="L34" s="31"/>
    </row>
    <row r="35" spans="1:12" ht="15" customHeight="1">
      <c r="A35" s="29"/>
      <c r="B35" s="27" t="s">
        <v>106</v>
      </c>
      <c r="C35" s="25">
        <f>SUM(C31:C34)</f>
        <v>7033</v>
      </c>
      <c r="D35" s="25"/>
      <c r="E35" s="26">
        <f>SUM(E31:E34)</f>
        <v>2892</v>
      </c>
      <c r="F35" s="30"/>
      <c r="G35" s="25">
        <f>SUM(G31:G34)</f>
        <v>23512</v>
      </c>
      <c r="H35" s="25"/>
      <c r="I35" s="26">
        <f>SUM(I31:I33)</f>
        <v>18912</v>
      </c>
      <c r="K35" s="25">
        <f>SUM(K31:K34)</f>
        <v>16479</v>
      </c>
      <c r="L35" s="26">
        <f>SUM(L31:L33)</f>
        <v>16020</v>
      </c>
    </row>
    <row r="36" spans="1:12" ht="15" customHeight="1">
      <c r="A36" s="21"/>
      <c r="B36" s="24" t="s">
        <v>98</v>
      </c>
      <c r="C36" s="66">
        <f>+G36-K36</f>
        <v>1004</v>
      </c>
      <c r="D36" s="37"/>
      <c r="E36" s="37">
        <f>+I36-L36</f>
        <v>3350</v>
      </c>
      <c r="F36" s="37"/>
      <c r="G36" s="66">
        <v>-1197</v>
      </c>
      <c r="H36" s="66"/>
      <c r="I36" s="37">
        <v>-1911</v>
      </c>
      <c r="K36" s="66">
        <v>-2201</v>
      </c>
      <c r="L36" s="37">
        <v>-5261</v>
      </c>
    </row>
    <row r="37" spans="1:12" ht="15" customHeight="1">
      <c r="A37" s="21"/>
      <c r="B37" s="24"/>
      <c r="C37" s="72"/>
      <c r="D37" s="70"/>
      <c r="E37" s="73"/>
      <c r="F37" s="74"/>
      <c r="G37" s="72"/>
      <c r="H37" s="75"/>
      <c r="I37" s="73"/>
      <c r="K37" s="72"/>
      <c r="L37" s="73"/>
    </row>
    <row r="38" spans="1:12" ht="15" customHeight="1">
      <c r="A38" s="21"/>
      <c r="B38" s="27" t="s">
        <v>107</v>
      </c>
      <c r="C38" s="66">
        <f>SUM(C35:C37)</f>
        <v>8037</v>
      </c>
      <c r="D38" s="70"/>
      <c r="E38" s="37">
        <f>SUM(E35:E37)</f>
        <v>6242</v>
      </c>
      <c r="F38" s="70"/>
      <c r="G38" s="66">
        <f>SUM(G35:G37)</f>
        <v>22315</v>
      </c>
      <c r="H38" s="71"/>
      <c r="I38" s="37">
        <f>SUM(I35:I37)</f>
        <v>17001</v>
      </c>
      <c r="K38" s="66">
        <f>SUM(K35:K37)</f>
        <v>14278</v>
      </c>
      <c r="L38" s="37">
        <f>SUM(L35:L37)</f>
        <v>10759</v>
      </c>
    </row>
    <row r="39" spans="1:12" ht="15" customHeight="1">
      <c r="A39" s="29"/>
      <c r="B39" s="33" t="s">
        <v>19</v>
      </c>
      <c r="C39" s="66">
        <f>+G39-K39</f>
        <v>-691</v>
      </c>
      <c r="D39" s="37"/>
      <c r="E39" s="37">
        <f>+I39-L39</f>
        <v>-703</v>
      </c>
      <c r="F39" s="37"/>
      <c r="G39" s="66">
        <v>-2524</v>
      </c>
      <c r="H39" s="66"/>
      <c r="I39" s="37">
        <v>-2113</v>
      </c>
      <c r="K39" s="66">
        <v>-1833</v>
      </c>
      <c r="L39" s="37">
        <v>-1410</v>
      </c>
    </row>
    <row r="40" spans="1:12" ht="15" customHeight="1">
      <c r="A40" s="29"/>
      <c r="B40" s="24"/>
      <c r="C40" s="25"/>
      <c r="D40" s="25"/>
      <c r="E40" s="26"/>
      <c r="F40" s="32"/>
      <c r="G40" s="25"/>
      <c r="H40" s="32"/>
      <c r="I40" s="26"/>
      <c r="K40" s="25"/>
      <c r="L40" s="26"/>
    </row>
    <row r="41" spans="1:14" ht="15" customHeight="1" thickBot="1">
      <c r="A41" s="29"/>
      <c r="B41" s="27" t="s">
        <v>62</v>
      </c>
      <c r="C41" s="76">
        <f>SUM(C38:C40)</f>
        <v>7346</v>
      </c>
      <c r="D41" s="25"/>
      <c r="E41" s="42">
        <f>SUM(E38:E40)</f>
        <v>5539</v>
      </c>
      <c r="F41" s="32"/>
      <c r="G41" s="76">
        <f>SUM(G38:G40)</f>
        <v>19791</v>
      </c>
      <c r="H41" s="32"/>
      <c r="I41" s="42">
        <f>SUM(I38:I40)</f>
        <v>14888</v>
      </c>
      <c r="K41" s="76">
        <f>SUM(K38:K40)</f>
        <v>12445</v>
      </c>
      <c r="L41" s="42">
        <f>SUM(L38:L40)</f>
        <v>9349</v>
      </c>
      <c r="N41" s="140"/>
    </row>
    <row r="42" spans="1:12" ht="15" customHeight="1" thickTop="1">
      <c r="A42" s="29"/>
      <c r="B42" s="24"/>
      <c r="C42" s="25"/>
      <c r="D42" s="25"/>
      <c r="E42" s="26"/>
      <c r="F42" s="32"/>
      <c r="G42" s="25"/>
      <c r="H42" s="32"/>
      <c r="I42" s="26"/>
      <c r="K42" s="25"/>
      <c r="L42" s="26"/>
    </row>
    <row r="43" spans="1:12" ht="15" customHeight="1">
      <c r="A43" s="29"/>
      <c r="B43" s="24" t="s">
        <v>63</v>
      </c>
      <c r="C43" s="25"/>
      <c r="D43" s="25"/>
      <c r="E43" s="26"/>
      <c r="F43" s="32"/>
      <c r="G43" s="25"/>
      <c r="H43" s="32"/>
      <c r="I43" s="26"/>
      <c r="K43" s="25"/>
      <c r="L43" s="26"/>
    </row>
    <row r="44" spans="1:12" ht="15" customHeight="1" thickBot="1">
      <c r="A44" s="21"/>
      <c r="B44" s="23" t="s">
        <v>50</v>
      </c>
      <c r="C44" s="139">
        <f>ROUND(+C41/407131*100,2)</f>
        <v>1.8</v>
      </c>
      <c r="D44" s="78"/>
      <c r="E44" s="77">
        <f>ROUND(+E41/401513*100,2)</f>
        <v>1.38</v>
      </c>
      <c r="F44" s="78"/>
      <c r="G44" s="139">
        <f>ROUND(+G41/407131*100,2)</f>
        <v>4.86</v>
      </c>
      <c r="H44" s="79"/>
      <c r="I44" s="77">
        <f>ROUND(+I41/401513*100,2)</f>
        <v>3.71</v>
      </c>
      <c r="K44" s="139">
        <f>ROUND(+K41/401510*100,2)</f>
        <v>3.1</v>
      </c>
      <c r="L44" s="77">
        <f>ROUND(+L41/401510*100,2)</f>
        <v>2.33</v>
      </c>
    </row>
    <row r="45" spans="1:12" ht="15" customHeight="1" thickTop="1">
      <c r="A45" s="29"/>
      <c r="B45" s="29" t="s">
        <v>26</v>
      </c>
      <c r="C45" s="25"/>
      <c r="D45" s="25"/>
      <c r="E45" s="30"/>
      <c r="F45" s="30"/>
      <c r="G45" s="25"/>
      <c r="H45" s="25"/>
      <c r="I45" s="30"/>
      <c r="K45" s="25"/>
      <c r="L45" s="30"/>
    </row>
    <row r="46" spans="1:12" ht="15" customHeight="1" thickBot="1">
      <c r="A46" s="29"/>
      <c r="B46" s="24" t="s">
        <v>18</v>
      </c>
      <c r="C46" s="80" t="s">
        <v>17</v>
      </c>
      <c r="D46" s="81"/>
      <c r="E46" s="80" t="s">
        <v>17</v>
      </c>
      <c r="F46" s="30"/>
      <c r="G46" s="80" t="s">
        <v>17</v>
      </c>
      <c r="H46" s="81"/>
      <c r="I46" s="80" t="s">
        <v>17</v>
      </c>
      <c r="K46" s="80" t="s">
        <v>17</v>
      </c>
      <c r="L46" s="80" t="s">
        <v>17</v>
      </c>
    </row>
    <row r="47" spans="1:9" ht="16.5" thickTop="1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.75">
      <c r="A48" s="23"/>
      <c r="C48" s="23"/>
      <c r="D48" s="23"/>
      <c r="E48" s="23"/>
      <c r="F48" s="23"/>
      <c r="G48" s="23"/>
      <c r="H48" s="23"/>
      <c r="I48" s="23"/>
    </row>
    <row r="49" spans="1:9" ht="15.75">
      <c r="A49" s="23"/>
      <c r="C49" s="23"/>
      <c r="D49" s="23"/>
      <c r="E49" s="23"/>
      <c r="F49" s="23"/>
      <c r="G49" s="23"/>
      <c r="H49" s="23"/>
      <c r="I49" s="23"/>
    </row>
    <row r="50" ht="15.75">
      <c r="B50" s="23"/>
    </row>
    <row r="51" ht="15.75">
      <c r="B51" s="82"/>
    </row>
  </sheetData>
  <mergeCells count="5">
    <mergeCell ref="C19:E19"/>
    <mergeCell ref="G19:I19"/>
    <mergeCell ref="B6:I6"/>
    <mergeCell ref="B2:I2"/>
    <mergeCell ref="B3:I3"/>
  </mergeCells>
  <printOptions/>
  <pageMargins left="0.75" right="0.7" top="0.71" bottom="0.8" header="0.31496062992126" footer="0.5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Normal="75" zoomScaleSheetLayoutView="100" workbookViewId="0" topLeftCell="A33">
      <selection activeCell="G26" sqref="G26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2.28125" style="0" customWidth="1"/>
    <col min="4" max="4" width="13.7109375" style="0" customWidth="1"/>
    <col min="5" max="5" width="18.00390625" style="0" customWidth="1"/>
    <col min="6" max="6" width="4.8515625" style="0" customWidth="1"/>
    <col min="7" max="7" width="13.421875" style="0" customWidth="1"/>
    <col min="8" max="8" width="0.85546875" style="0" customWidth="1"/>
    <col min="9" max="9" width="13.421875" style="0" bestFit="1" customWidth="1"/>
    <col min="10" max="10" width="3.00390625" style="0" customWidth="1"/>
    <col min="11" max="12" width="0" style="0" hidden="1" customWidth="1"/>
    <col min="13" max="13" width="10.8515625" style="0" hidden="1" customWidth="1"/>
    <col min="14" max="15" width="0" style="0" hidden="1" customWidth="1"/>
    <col min="16" max="16" width="12.00390625" style="46" hidden="1" customWidth="1"/>
    <col min="17" max="17" width="10.140625" style="0" hidden="1" customWidth="1"/>
  </cols>
  <sheetData>
    <row r="1" spans="1:10" ht="15.75">
      <c r="A1" s="23"/>
      <c r="B1" s="44" t="s">
        <v>61</v>
      </c>
      <c r="C1" s="34"/>
      <c r="D1" s="34"/>
      <c r="E1" s="34"/>
      <c r="F1" s="34"/>
      <c r="G1" s="34"/>
      <c r="H1" s="34"/>
      <c r="I1" s="34"/>
      <c r="J1" s="34"/>
    </row>
    <row r="2" spans="1:16" s="2" customFormat="1" ht="15.75">
      <c r="A2" s="23"/>
      <c r="B2" s="43" t="s">
        <v>14</v>
      </c>
      <c r="C2" s="45"/>
      <c r="D2" s="45"/>
      <c r="E2" s="45"/>
      <c r="F2" s="45"/>
      <c r="G2" s="45"/>
      <c r="H2" s="45"/>
      <c r="I2" s="45"/>
      <c r="J2" s="45"/>
      <c r="P2" s="47"/>
    </row>
    <row r="3" spans="1:16" s="2" customFormat="1" ht="15" customHeight="1">
      <c r="A3" s="23"/>
      <c r="B3" s="27" t="s">
        <v>0</v>
      </c>
      <c r="C3" s="19"/>
      <c r="D3" s="19"/>
      <c r="E3" s="19"/>
      <c r="F3" s="19"/>
      <c r="G3" s="19"/>
      <c r="H3" s="19"/>
      <c r="I3" s="19"/>
      <c r="J3" s="19"/>
      <c r="P3" s="47"/>
    </row>
    <row r="4" spans="1:16" s="2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P4" s="47"/>
    </row>
    <row r="5" spans="1:16" s="8" customFormat="1" ht="15" customHeight="1">
      <c r="A5" s="23"/>
      <c r="B5" s="27" t="s">
        <v>111</v>
      </c>
      <c r="C5" s="24"/>
      <c r="D5" s="24"/>
      <c r="E5" s="24"/>
      <c r="F5" s="25"/>
      <c r="G5" s="165"/>
      <c r="H5" s="161"/>
      <c r="I5" s="161"/>
      <c r="J5" s="23"/>
      <c r="K5" s="7"/>
      <c r="L5" s="7"/>
      <c r="M5" s="7"/>
      <c r="N5" s="7"/>
      <c r="O5" s="7"/>
      <c r="P5" s="48"/>
    </row>
    <row r="6" spans="1:16" s="4" customFormat="1" ht="15" customHeight="1">
      <c r="A6" s="24"/>
      <c r="B6" s="24"/>
      <c r="C6" s="24"/>
      <c r="D6" s="24"/>
      <c r="E6" s="24"/>
      <c r="F6" s="23"/>
      <c r="G6" s="83" t="s">
        <v>4</v>
      </c>
      <c r="H6" s="83"/>
      <c r="I6" s="28" t="s">
        <v>4</v>
      </c>
      <c r="J6" s="23"/>
      <c r="K6" s="3"/>
      <c r="L6" s="3" t="s">
        <v>55</v>
      </c>
      <c r="M6" s="3" t="s">
        <v>65</v>
      </c>
      <c r="N6" s="3" t="s">
        <v>56</v>
      </c>
      <c r="O6" s="3" t="s">
        <v>65</v>
      </c>
      <c r="P6" s="49"/>
    </row>
    <row r="7" spans="1:16" s="4" customFormat="1" ht="15" customHeight="1">
      <c r="A7" s="24"/>
      <c r="B7" s="24"/>
      <c r="C7" s="24"/>
      <c r="D7" s="24"/>
      <c r="E7" s="24"/>
      <c r="F7" s="23"/>
      <c r="G7" s="34" t="s">
        <v>142</v>
      </c>
      <c r="H7" s="34"/>
      <c r="I7" s="35" t="s">
        <v>143</v>
      </c>
      <c r="J7" s="23"/>
      <c r="K7" s="3"/>
      <c r="L7" s="3"/>
      <c r="M7" s="3"/>
      <c r="N7" s="3"/>
      <c r="O7" s="3"/>
      <c r="P7" s="49"/>
    </row>
    <row r="8" spans="1:16" s="4" customFormat="1" ht="15" customHeight="1">
      <c r="A8" s="24"/>
      <c r="B8" s="24"/>
      <c r="C8" s="24"/>
      <c r="D8" s="24"/>
      <c r="E8" s="24"/>
      <c r="F8" s="23"/>
      <c r="G8" s="34" t="s">
        <v>3</v>
      </c>
      <c r="H8" s="34"/>
      <c r="I8" s="35" t="s">
        <v>3</v>
      </c>
      <c r="J8" s="23"/>
      <c r="K8" s="3"/>
      <c r="L8" s="3"/>
      <c r="M8" s="3"/>
      <c r="N8" s="3"/>
      <c r="O8" s="3"/>
      <c r="P8" s="49"/>
    </row>
    <row r="9" spans="1:16" s="4" customFormat="1" ht="15" customHeight="1">
      <c r="A9" s="24"/>
      <c r="B9" s="24"/>
      <c r="C9" s="24"/>
      <c r="D9" s="24"/>
      <c r="E9" s="24"/>
      <c r="F9" s="23"/>
      <c r="G9" s="35"/>
      <c r="H9" s="34"/>
      <c r="I9" s="35"/>
      <c r="J9" s="23"/>
      <c r="K9" s="3"/>
      <c r="L9" s="3"/>
      <c r="M9" s="3"/>
      <c r="N9" s="3"/>
      <c r="O9" s="3"/>
      <c r="P9" s="49"/>
    </row>
    <row r="10" spans="1:17" s="8" customFormat="1" ht="15" customHeight="1">
      <c r="A10" s="24"/>
      <c r="B10" s="27" t="s">
        <v>13</v>
      </c>
      <c r="C10" s="22"/>
      <c r="D10" s="24"/>
      <c r="E10" s="24"/>
      <c r="F10" s="23"/>
      <c r="G10" s="25">
        <v>3115</v>
      </c>
      <c r="H10" s="25"/>
      <c r="I10" s="26">
        <v>10079</v>
      </c>
      <c r="J10" s="23"/>
      <c r="K10" s="7"/>
      <c r="L10" s="7">
        <v>332</v>
      </c>
      <c r="M10" s="16">
        <f>G10-L10</f>
        <v>2783</v>
      </c>
      <c r="N10" s="16">
        <v>9657</v>
      </c>
      <c r="O10" s="16">
        <f>I10-N10</f>
        <v>422</v>
      </c>
      <c r="P10" s="50">
        <f>M10-O10</f>
        <v>2361</v>
      </c>
      <c r="Q10" s="18">
        <f>M10-I10</f>
        <v>-7296</v>
      </c>
    </row>
    <row r="11" spans="1:17" s="8" customFormat="1" ht="15" customHeight="1">
      <c r="A11" s="24"/>
      <c r="B11" s="27" t="s">
        <v>95</v>
      </c>
      <c r="C11" s="22"/>
      <c r="D11" s="24"/>
      <c r="E11" s="24"/>
      <c r="F11" s="23"/>
      <c r="G11" s="25">
        <v>28344</v>
      </c>
      <c r="H11" s="25"/>
      <c r="I11" s="26">
        <v>19002</v>
      </c>
      <c r="J11" s="23"/>
      <c r="K11" s="7"/>
      <c r="L11" s="7"/>
      <c r="M11" s="16"/>
      <c r="N11" s="16"/>
      <c r="O11" s="16"/>
      <c r="P11" s="50"/>
      <c r="Q11" s="18"/>
    </row>
    <row r="12" spans="1:19" s="8" customFormat="1" ht="15" customHeight="1">
      <c r="A12" s="24"/>
      <c r="B12" s="27" t="s">
        <v>64</v>
      </c>
      <c r="C12" s="22"/>
      <c r="D12" s="24"/>
      <c r="E12" s="24"/>
      <c r="F12" s="23"/>
      <c r="G12" s="25">
        <f>221056-777</f>
        <v>220279</v>
      </c>
      <c r="H12" s="25"/>
      <c r="I12" s="26">
        <v>59598</v>
      </c>
      <c r="J12" s="23"/>
      <c r="K12" s="7"/>
      <c r="L12" s="7"/>
      <c r="M12" s="16">
        <f>G12-L12</f>
        <v>220279</v>
      </c>
      <c r="N12" s="16"/>
      <c r="O12" s="16">
        <f>I12-N12</f>
        <v>59598</v>
      </c>
      <c r="P12" s="50">
        <f>M12-O12</f>
        <v>160681</v>
      </c>
      <c r="Q12" s="18"/>
      <c r="R12" s="18"/>
      <c r="S12" s="18"/>
    </row>
    <row r="13" spans="1:17" s="8" customFormat="1" ht="15" customHeight="1">
      <c r="A13" s="24"/>
      <c r="B13" s="27" t="s">
        <v>123</v>
      </c>
      <c r="C13" s="22"/>
      <c r="D13" s="24"/>
      <c r="E13" s="24"/>
      <c r="F13" s="23"/>
      <c r="G13" s="25">
        <v>61170</v>
      </c>
      <c r="H13" s="25"/>
      <c r="I13" s="26">
        <v>29199</v>
      </c>
      <c r="J13" s="23"/>
      <c r="K13" s="7"/>
      <c r="L13" s="7"/>
      <c r="M13" s="16"/>
      <c r="N13" s="16"/>
      <c r="O13" s="16"/>
      <c r="P13" s="50"/>
      <c r="Q13" s="18"/>
    </row>
    <row r="14" spans="1:19" s="8" customFormat="1" ht="15" customHeight="1" hidden="1">
      <c r="A14" s="24"/>
      <c r="B14" s="27" t="s">
        <v>129</v>
      </c>
      <c r="C14" s="22"/>
      <c r="D14" s="24"/>
      <c r="E14" s="24"/>
      <c r="F14" s="23"/>
      <c r="G14" s="25">
        <v>0</v>
      </c>
      <c r="H14" s="25"/>
      <c r="I14" s="26">
        <v>0</v>
      </c>
      <c r="J14" s="23"/>
      <c r="K14" s="7"/>
      <c r="L14" s="7"/>
      <c r="M14" s="16"/>
      <c r="N14" s="16"/>
      <c r="O14" s="16"/>
      <c r="P14" s="50"/>
      <c r="Q14" s="18"/>
      <c r="S14" s="18"/>
    </row>
    <row r="15" spans="1:17" s="8" customFormat="1" ht="15" customHeight="1">
      <c r="A15" s="24"/>
      <c r="B15" s="27" t="s">
        <v>101</v>
      </c>
      <c r="C15" s="22"/>
      <c r="D15" s="24"/>
      <c r="E15" s="24"/>
      <c r="F15" s="23"/>
      <c r="G15" s="25">
        <v>6597</v>
      </c>
      <c r="H15" s="25"/>
      <c r="I15" s="26">
        <v>4000</v>
      </c>
      <c r="J15" s="23"/>
      <c r="K15" s="7"/>
      <c r="L15" s="7"/>
      <c r="M15" s="16"/>
      <c r="N15" s="16"/>
      <c r="O15" s="16"/>
      <c r="P15" s="50"/>
      <c r="Q15" s="18"/>
    </row>
    <row r="16" spans="1:16" s="8" customFormat="1" ht="15" customHeight="1">
      <c r="A16" s="24"/>
      <c r="B16" s="27"/>
      <c r="C16" s="27"/>
      <c r="D16" s="24"/>
      <c r="E16" s="24"/>
      <c r="F16" s="23"/>
      <c r="G16" s="25"/>
      <c r="H16" s="25"/>
      <c r="I16" s="26"/>
      <c r="J16" s="23"/>
      <c r="K16" s="7"/>
      <c r="L16" s="7"/>
      <c r="M16" s="7"/>
      <c r="N16" s="7"/>
      <c r="O16" s="7"/>
      <c r="P16" s="48"/>
    </row>
    <row r="17" spans="1:16" s="8" customFormat="1" ht="15" customHeight="1">
      <c r="A17" s="24"/>
      <c r="B17" s="27" t="s">
        <v>7</v>
      </c>
      <c r="C17" s="22"/>
      <c r="D17" s="24"/>
      <c r="E17" s="24"/>
      <c r="F17" s="23"/>
      <c r="G17" s="98"/>
      <c r="H17" s="25"/>
      <c r="I17" s="39"/>
      <c r="J17" s="23"/>
      <c r="K17" s="7"/>
      <c r="L17" s="7"/>
      <c r="M17" s="7"/>
      <c r="N17" s="7"/>
      <c r="O17" s="7"/>
      <c r="P17" s="48"/>
    </row>
    <row r="18" spans="1:16" s="8" customFormat="1" ht="15" customHeight="1">
      <c r="A18" s="24"/>
      <c r="B18" s="27"/>
      <c r="C18" s="23" t="s">
        <v>157</v>
      </c>
      <c r="D18" s="24"/>
      <c r="E18" s="24"/>
      <c r="F18" s="23"/>
      <c r="G18" s="157">
        <v>4000</v>
      </c>
      <c r="H18" s="25"/>
      <c r="I18" s="84">
        <v>0</v>
      </c>
      <c r="J18" s="23"/>
      <c r="K18" s="7"/>
      <c r="L18" s="7"/>
      <c r="M18" s="7"/>
      <c r="N18" s="7"/>
      <c r="O18" s="7"/>
      <c r="P18" s="48"/>
    </row>
    <row r="19" spans="1:17" s="8" customFormat="1" ht="15" customHeight="1">
      <c r="A19" s="24"/>
      <c r="B19" s="23"/>
      <c r="C19" s="24" t="s">
        <v>66</v>
      </c>
      <c r="D19" s="24"/>
      <c r="E19" s="24"/>
      <c r="F19" s="23"/>
      <c r="G19" s="85">
        <v>14922</v>
      </c>
      <c r="H19" s="25"/>
      <c r="I19" s="86">
        <v>10505</v>
      </c>
      <c r="J19" s="23"/>
      <c r="K19" s="7"/>
      <c r="L19" s="15"/>
      <c r="M19" s="16"/>
      <c r="N19" s="16"/>
      <c r="O19" s="16"/>
      <c r="P19" s="50"/>
      <c r="Q19" s="18"/>
    </row>
    <row r="20" spans="1:17" s="8" customFormat="1" ht="15" customHeight="1">
      <c r="A20" s="24"/>
      <c r="B20" s="23"/>
      <c r="C20" s="24" t="s">
        <v>20</v>
      </c>
      <c r="D20" s="24"/>
      <c r="E20" s="24"/>
      <c r="F20" s="23"/>
      <c r="G20" s="85">
        <v>8192</v>
      </c>
      <c r="H20" s="25"/>
      <c r="I20" s="86">
        <f>4127+1635</f>
        <v>5762</v>
      </c>
      <c r="J20" s="23"/>
      <c r="K20" s="7"/>
      <c r="L20" s="15">
        <f>32024</f>
        <v>32024</v>
      </c>
      <c r="M20" s="16">
        <f>G20-L20</f>
        <v>-23832</v>
      </c>
      <c r="N20" s="16">
        <v>444</v>
      </c>
      <c r="O20" s="16">
        <f>I20-N20</f>
        <v>5318</v>
      </c>
      <c r="P20" s="50">
        <f>M20-O20</f>
        <v>-29150</v>
      </c>
      <c r="Q20" s="18">
        <f>M20-I20</f>
        <v>-29594</v>
      </c>
    </row>
    <row r="21" spans="1:17" s="8" customFormat="1" ht="15" customHeight="1">
      <c r="A21" s="24"/>
      <c r="B21" s="23"/>
      <c r="C21" s="24" t="s">
        <v>21</v>
      </c>
      <c r="D21" s="24"/>
      <c r="E21" s="24"/>
      <c r="F21" s="23"/>
      <c r="G21" s="85">
        <v>48573</v>
      </c>
      <c r="H21" s="25"/>
      <c r="I21" s="86">
        <v>14565</v>
      </c>
      <c r="J21" s="23"/>
      <c r="K21" s="7"/>
      <c r="L21" s="15">
        <v>99</v>
      </c>
      <c r="M21" s="16">
        <f>G21-L21</f>
        <v>48474</v>
      </c>
      <c r="N21" s="16">
        <v>0</v>
      </c>
      <c r="O21" s="16">
        <f>I21-N21</f>
        <v>14565</v>
      </c>
      <c r="P21" s="50">
        <f>M21-O21</f>
        <v>33909</v>
      </c>
      <c r="Q21" s="18">
        <f>M21-I21</f>
        <v>33909</v>
      </c>
    </row>
    <row r="22" spans="1:18" s="8" customFormat="1" ht="15" customHeight="1">
      <c r="A22" s="24"/>
      <c r="B22" s="23"/>
      <c r="C22" s="24" t="s">
        <v>15</v>
      </c>
      <c r="D22" s="24"/>
      <c r="E22" s="24"/>
      <c r="F22" s="23"/>
      <c r="G22" s="88">
        <v>7433</v>
      </c>
      <c r="H22" s="25"/>
      <c r="I22" s="89">
        <v>4187</v>
      </c>
      <c r="J22" s="23"/>
      <c r="K22" s="7"/>
      <c r="L22" s="7">
        <v>3820</v>
      </c>
      <c r="M22" s="16">
        <f>G22-L22</f>
        <v>3613</v>
      </c>
      <c r="N22" s="16">
        <v>828</v>
      </c>
      <c r="O22" s="16">
        <f>I22-N22</f>
        <v>3359</v>
      </c>
      <c r="P22" s="50">
        <f>M22-O22</f>
        <v>254</v>
      </c>
      <c r="Q22" s="18">
        <f>M22-I22</f>
        <v>-574</v>
      </c>
      <c r="R22" s="18"/>
    </row>
    <row r="23" spans="1:19" s="2" customFormat="1" ht="15" customHeight="1">
      <c r="A23" s="21"/>
      <c r="B23" s="20"/>
      <c r="C23" s="20"/>
      <c r="D23" s="20"/>
      <c r="E23" s="20"/>
      <c r="F23" s="20"/>
      <c r="G23" s="90">
        <f>SUM(G18:G22)</f>
        <v>83120</v>
      </c>
      <c r="H23" s="91"/>
      <c r="I23" s="92">
        <f>SUM(I18:I22)</f>
        <v>35019</v>
      </c>
      <c r="J23" s="23"/>
      <c r="K23" s="5"/>
      <c r="L23" s="11">
        <f aca="true" t="shared" si="0" ref="L23:Q23">SUM(L19:L22)</f>
        <v>35943</v>
      </c>
      <c r="M23" s="11">
        <f t="shared" si="0"/>
        <v>28255</v>
      </c>
      <c r="N23" s="11">
        <f t="shared" si="0"/>
        <v>1272</v>
      </c>
      <c r="O23" s="11">
        <f t="shared" si="0"/>
        <v>23242</v>
      </c>
      <c r="P23" s="51">
        <f t="shared" si="0"/>
        <v>5013</v>
      </c>
      <c r="Q23" s="11">
        <f t="shared" si="0"/>
        <v>3741</v>
      </c>
      <c r="S23" s="141"/>
    </row>
    <row r="24" spans="1:16" s="8" customFormat="1" ht="15" customHeight="1">
      <c r="A24" s="24"/>
      <c r="B24" s="27" t="s">
        <v>8</v>
      </c>
      <c r="C24" s="24"/>
      <c r="D24" s="24"/>
      <c r="E24" s="24"/>
      <c r="F24" s="23"/>
      <c r="G24" s="85"/>
      <c r="H24" s="25"/>
      <c r="I24" s="86"/>
      <c r="J24" s="23"/>
      <c r="K24" s="7"/>
      <c r="L24" s="7"/>
      <c r="M24" s="7"/>
      <c r="N24" s="7"/>
      <c r="O24" s="7"/>
      <c r="P24" s="48"/>
    </row>
    <row r="25" spans="1:17" s="2" customFormat="1" ht="15" customHeight="1">
      <c r="A25" s="21"/>
      <c r="B25" s="20"/>
      <c r="C25" s="24" t="s">
        <v>108</v>
      </c>
      <c r="D25" s="20"/>
      <c r="E25" s="20"/>
      <c r="F25" s="20"/>
      <c r="G25" s="87">
        <f>20375-777</f>
        <v>19598</v>
      </c>
      <c r="H25" s="81"/>
      <c r="I25" s="93">
        <v>12753</v>
      </c>
      <c r="J25" s="23"/>
      <c r="K25" s="17"/>
      <c r="L25" s="5">
        <f>34386</f>
        <v>34386</v>
      </c>
      <c r="M25" s="16">
        <f>G25-L25</f>
        <v>-14788</v>
      </c>
      <c r="N25" s="16">
        <f>5833+1782+10+145</f>
        <v>7770</v>
      </c>
      <c r="O25" s="16">
        <f>I25-N25</f>
        <v>4983</v>
      </c>
      <c r="P25" s="50">
        <f>M25-O25</f>
        <v>-19771</v>
      </c>
      <c r="Q25" s="18">
        <f>M25-I25</f>
        <v>-27541</v>
      </c>
    </row>
    <row r="26" spans="1:17" s="2" customFormat="1" ht="15" customHeight="1">
      <c r="A26" s="21"/>
      <c r="B26" s="20"/>
      <c r="C26" s="24" t="s">
        <v>23</v>
      </c>
      <c r="D26" s="20"/>
      <c r="E26" s="20"/>
      <c r="F26" s="20"/>
      <c r="G26" s="87">
        <v>67</v>
      </c>
      <c r="H26" s="81"/>
      <c r="I26" s="93">
        <v>63</v>
      </c>
      <c r="J26" s="23"/>
      <c r="K26" s="12"/>
      <c r="L26" s="5">
        <v>63</v>
      </c>
      <c r="M26" s="16">
        <f>G26-L26</f>
        <v>4</v>
      </c>
      <c r="N26" s="16">
        <v>29</v>
      </c>
      <c r="O26" s="16">
        <f>I26-N26</f>
        <v>34</v>
      </c>
      <c r="P26" s="50">
        <f>M26-O26</f>
        <v>-30</v>
      </c>
      <c r="Q26" s="18">
        <f>M26-I26</f>
        <v>-59</v>
      </c>
    </row>
    <row r="27" spans="1:17" s="2" customFormat="1" ht="15" customHeight="1">
      <c r="A27" s="21"/>
      <c r="B27" s="20"/>
      <c r="C27" s="24" t="s">
        <v>166</v>
      </c>
      <c r="D27" s="20"/>
      <c r="E27" s="20"/>
      <c r="F27" s="20"/>
      <c r="G27" s="87">
        <v>105</v>
      </c>
      <c r="H27" s="81"/>
      <c r="I27" s="93">
        <v>0</v>
      </c>
      <c r="J27" s="23"/>
      <c r="K27" s="12"/>
      <c r="L27" s="5"/>
      <c r="M27" s="16"/>
      <c r="N27" s="16"/>
      <c r="O27" s="16"/>
      <c r="P27" s="50"/>
      <c r="Q27" s="18"/>
    </row>
    <row r="28" spans="1:17" s="8" customFormat="1" ht="15" customHeight="1">
      <c r="A28" s="24"/>
      <c r="B28" s="24"/>
      <c r="C28" s="24" t="s">
        <v>24</v>
      </c>
      <c r="D28" s="24"/>
      <c r="E28" s="24"/>
      <c r="F28" s="23"/>
      <c r="G28" s="87">
        <v>16286</v>
      </c>
      <c r="H28" s="81"/>
      <c r="I28" s="93">
        <v>7780</v>
      </c>
      <c r="J28" s="23"/>
      <c r="K28" s="13"/>
      <c r="L28" s="7">
        <v>0</v>
      </c>
      <c r="M28" s="16">
        <f>G28-L28</f>
        <v>16286</v>
      </c>
      <c r="N28" s="16">
        <v>3100</v>
      </c>
      <c r="O28" s="16">
        <f>I28-N28</f>
        <v>4680</v>
      </c>
      <c r="P28" s="50">
        <f>M28-O28</f>
        <v>11606</v>
      </c>
      <c r="Q28" s="18">
        <f>M28-I28</f>
        <v>8506</v>
      </c>
    </row>
    <row r="29" spans="1:17" s="8" customFormat="1" ht="15" customHeight="1">
      <c r="A29" s="24"/>
      <c r="B29" s="24"/>
      <c r="C29" s="24" t="s">
        <v>98</v>
      </c>
      <c r="D29" s="24"/>
      <c r="E29" s="24"/>
      <c r="F29" s="23"/>
      <c r="G29" s="87">
        <v>635</v>
      </c>
      <c r="H29" s="81"/>
      <c r="I29" s="93">
        <v>2186</v>
      </c>
      <c r="J29" s="23"/>
      <c r="K29" s="13"/>
      <c r="L29" s="7">
        <v>615</v>
      </c>
      <c r="M29" s="16">
        <f>G29-L29</f>
        <v>20</v>
      </c>
      <c r="N29" s="16">
        <v>0</v>
      </c>
      <c r="O29" s="16">
        <f>I29-N29</f>
        <v>2186</v>
      </c>
      <c r="P29" s="50">
        <f>M29-O29</f>
        <v>-2166</v>
      </c>
      <c r="Q29" s="18">
        <f>M29-I29</f>
        <v>-2166</v>
      </c>
    </row>
    <row r="30" spans="1:17" s="8" customFormat="1" ht="15" customHeight="1">
      <c r="A30" s="24"/>
      <c r="B30" s="24"/>
      <c r="C30" s="24"/>
      <c r="D30" s="24"/>
      <c r="E30" s="24"/>
      <c r="F30" s="23"/>
      <c r="G30" s="94">
        <f>SUM(G25:G29)</f>
        <v>36691</v>
      </c>
      <c r="H30" s="81"/>
      <c r="I30" s="95">
        <f>SUM(I25:I29)</f>
        <v>22782</v>
      </c>
      <c r="J30" s="23"/>
      <c r="K30" s="7"/>
      <c r="L30" s="10">
        <f aca="true" t="shared" si="1" ref="L30:Q30">SUM(L25:L29)</f>
        <v>35064</v>
      </c>
      <c r="M30" s="10">
        <f t="shared" si="1"/>
        <v>1522</v>
      </c>
      <c r="N30" s="10">
        <f t="shared" si="1"/>
        <v>10899</v>
      </c>
      <c r="O30" s="10">
        <f t="shared" si="1"/>
        <v>11883</v>
      </c>
      <c r="P30" s="52">
        <f t="shared" si="1"/>
        <v>-10361</v>
      </c>
      <c r="Q30" s="10">
        <f t="shared" si="1"/>
        <v>-21260</v>
      </c>
    </row>
    <row r="31" spans="1:16" s="8" customFormat="1" ht="15" customHeight="1">
      <c r="A31" s="24"/>
      <c r="B31" s="24"/>
      <c r="C31" s="24"/>
      <c r="D31" s="24"/>
      <c r="E31" s="24"/>
      <c r="F31" s="23"/>
      <c r="G31" s="25"/>
      <c r="H31" s="25"/>
      <c r="I31" s="26"/>
      <c r="J31" s="23"/>
      <c r="K31" s="7"/>
      <c r="L31" s="7"/>
      <c r="M31" s="7"/>
      <c r="N31" s="7"/>
      <c r="O31" s="7"/>
      <c r="P31" s="48"/>
    </row>
    <row r="32" spans="1:17" s="8" customFormat="1" ht="15" customHeight="1">
      <c r="A32" s="24"/>
      <c r="B32" s="27" t="s">
        <v>103</v>
      </c>
      <c r="C32" s="24"/>
      <c r="D32" s="24"/>
      <c r="E32" s="24"/>
      <c r="F32" s="23"/>
      <c r="G32" s="25">
        <f>+G23-G30</f>
        <v>46429</v>
      </c>
      <c r="H32" s="25"/>
      <c r="I32" s="26">
        <f>+I23-I30</f>
        <v>12237</v>
      </c>
      <c r="J32" s="23"/>
      <c r="K32" s="7"/>
      <c r="L32" s="6">
        <f aca="true" t="shared" si="2" ref="L32:Q32">+L23-L30</f>
        <v>879</v>
      </c>
      <c r="M32" s="6">
        <f t="shared" si="2"/>
        <v>26733</v>
      </c>
      <c r="N32" s="6">
        <f t="shared" si="2"/>
        <v>-9627</v>
      </c>
      <c r="O32" s="6">
        <f t="shared" si="2"/>
        <v>11359</v>
      </c>
      <c r="P32" s="53">
        <f t="shared" si="2"/>
        <v>15374</v>
      </c>
      <c r="Q32" s="6">
        <f t="shared" si="2"/>
        <v>25001</v>
      </c>
    </row>
    <row r="33" spans="1:16" s="8" customFormat="1" ht="15" customHeight="1">
      <c r="A33" s="24"/>
      <c r="B33" s="27"/>
      <c r="C33" s="24"/>
      <c r="D33" s="24"/>
      <c r="E33" s="24"/>
      <c r="F33" s="23"/>
      <c r="G33" s="25"/>
      <c r="H33" s="25"/>
      <c r="I33" s="26"/>
      <c r="J33" s="23"/>
      <c r="K33" s="7"/>
      <c r="L33" s="7"/>
      <c r="M33" s="7"/>
      <c r="N33" s="7"/>
      <c r="O33" s="7"/>
      <c r="P33" s="48"/>
    </row>
    <row r="34" spans="1:16" s="8" customFormat="1" ht="15" customHeight="1">
      <c r="A34" s="24"/>
      <c r="B34" s="27" t="s">
        <v>25</v>
      </c>
      <c r="C34" s="24"/>
      <c r="D34" s="24"/>
      <c r="E34" s="24"/>
      <c r="F34" s="23"/>
      <c r="G34" s="25"/>
      <c r="H34" s="25"/>
      <c r="I34" s="26"/>
      <c r="J34" s="23"/>
      <c r="K34" s="7"/>
      <c r="L34" s="7"/>
      <c r="M34" s="7"/>
      <c r="N34" s="7"/>
      <c r="O34" s="7"/>
      <c r="P34" s="48"/>
    </row>
    <row r="35" spans="1:17" s="8" customFormat="1" ht="15" customHeight="1">
      <c r="A35" s="24"/>
      <c r="B35" s="23"/>
      <c r="C35" s="24" t="s">
        <v>23</v>
      </c>
      <c r="D35" s="24"/>
      <c r="E35" s="24"/>
      <c r="F35" s="23"/>
      <c r="G35" s="96">
        <v>36</v>
      </c>
      <c r="H35" s="25"/>
      <c r="I35" s="84">
        <v>103</v>
      </c>
      <c r="J35" s="23"/>
      <c r="K35" s="7"/>
      <c r="L35" s="7">
        <v>206</v>
      </c>
      <c r="M35" s="16">
        <f>G35-L35</f>
        <v>-170</v>
      </c>
      <c r="N35" s="16">
        <v>71</v>
      </c>
      <c r="O35" s="16">
        <f>I35-N35</f>
        <v>32</v>
      </c>
      <c r="P35" s="50">
        <f>M35-O35</f>
        <v>-202</v>
      </c>
      <c r="Q35" s="18">
        <f>M35-I35</f>
        <v>-273</v>
      </c>
    </row>
    <row r="36" spans="1:17" s="8" customFormat="1" ht="15" customHeight="1">
      <c r="A36" s="24"/>
      <c r="B36" s="23"/>
      <c r="C36" s="24" t="s">
        <v>166</v>
      </c>
      <c r="D36" s="24"/>
      <c r="E36" s="24"/>
      <c r="F36" s="23"/>
      <c r="G36" s="87">
        <v>121</v>
      </c>
      <c r="H36" s="25"/>
      <c r="I36" s="86">
        <v>0</v>
      </c>
      <c r="J36" s="23"/>
      <c r="K36" s="7"/>
      <c r="L36" s="7"/>
      <c r="M36" s="16"/>
      <c r="N36" s="16"/>
      <c r="O36" s="16"/>
      <c r="P36" s="50"/>
      <c r="Q36" s="18"/>
    </row>
    <row r="37" spans="1:17" s="8" customFormat="1" ht="15" customHeight="1">
      <c r="A37" s="24"/>
      <c r="B37" s="23"/>
      <c r="C37" s="24" t="s">
        <v>24</v>
      </c>
      <c r="D37" s="24"/>
      <c r="E37" s="24"/>
      <c r="F37" s="23"/>
      <c r="G37" s="85">
        <v>99685</v>
      </c>
      <c r="H37" s="25"/>
      <c r="I37" s="86">
        <v>2500</v>
      </c>
      <c r="J37" s="23"/>
      <c r="K37" s="7"/>
      <c r="L37" s="7">
        <v>0</v>
      </c>
      <c r="M37" s="16">
        <f>G37-L37</f>
        <v>99685</v>
      </c>
      <c r="N37" s="16">
        <v>1519</v>
      </c>
      <c r="O37" s="16">
        <f>I37-N37</f>
        <v>981</v>
      </c>
      <c r="P37" s="50">
        <f>M37-O37</f>
        <v>98704</v>
      </c>
      <c r="Q37" s="18">
        <f>M37-I37</f>
        <v>97185</v>
      </c>
    </row>
    <row r="38" spans="1:17" s="8" customFormat="1" ht="15" customHeight="1">
      <c r="A38" s="24"/>
      <c r="B38" s="23"/>
      <c r="C38" s="24" t="s">
        <v>102</v>
      </c>
      <c r="D38" s="24"/>
      <c r="E38" s="24"/>
      <c r="F38" s="23"/>
      <c r="G38" s="85">
        <v>53000</v>
      </c>
      <c r="H38" s="25"/>
      <c r="I38" s="86">
        <v>70000</v>
      </c>
      <c r="J38" s="23"/>
      <c r="K38" s="7"/>
      <c r="L38" s="7"/>
      <c r="M38" s="16"/>
      <c r="N38" s="16"/>
      <c r="O38" s="16"/>
      <c r="P38" s="50"/>
      <c r="Q38" s="18"/>
    </row>
    <row r="39" spans="1:17" s="8" customFormat="1" ht="15" customHeight="1">
      <c r="A39" s="24"/>
      <c r="B39" s="23"/>
      <c r="C39" s="24" t="s">
        <v>134</v>
      </c>
      <c r="D39" s="24"/>
      <c r="E39" s="24"/>
      <c r="F39" s="23"/>
      <c r="G39" s="85">
        <v>120000</v>
      </c>
      <c r="H39" s="25"/>
      <c r="I39" s="86">
        <v>0</v>
      </c>
      <c r="J39" s="23"/>
      <c r="K39" s="7"/>
      <c r="L39" s="7"/>
      <c r="M39" s="16"/>
      <c r="N39" s="16"/>
      <c r="O39" s="16"/>
      <c r="P39" s="50"/>
      <c r="Q39" s="18"/>
    </row>
    <row r="40" spans="1:17" s="8" customFormat="1" ht="15" customHeight="1">
      <c r="A40" s="24"/>
      <c r="B40" s="23"/>
      <c r="C40" s="24" t="s">
        <v>97</v>
      </c>
      <c r="D40" s="24"/>
      <c r="E40" s="24"/>
      <c r="F40" s="23"/>
      <c r="G40" s="88">
        <v>150</v>
      </c>
      <c r="H40" s="25"/>
      <c r="I40" s="89">
        <v>11</v>
      </c>
      <c r="J40" s="23"/>
      <c r="K40" s="13"/>
      <c r="L40" s="7">
        <v>4</v>
      </c>
      <c r="M40" s="16">
        <f>G40-L40</f>
        <v>146</v>
      </c>
      <c r="N40" s="16">
        <v>661</v>
      </c>
      <c r="O40" s="16">
        <f>I40-N40</f>
        <v>-650</v>
      </c>
      <c r="P40" s="50">
        <f>M40-O40</f>
        <v>796</v>
      </c>
      <c r="Q40" s="18">
        <f>M40-I40</f>
        <v>135</v>
      </c>
    </row>
    <row r="41" spans="1:17" s="8" customFormat="1" ht="15" customHeight="1">
      <c r="A41" s="24"/>
      <c r="B41" s="23"/>
      <c r="C41" s="24"/>
      <c r="D41" s="24"/>
      <c r="E41" s="24"/>
      <c r="F41" s="23"/>
      <c r="G41" s="97">
        <f>-SUM(G35:G40)</f>
        <v>-272992</v>
      </c>
      <c r="H41" s="25"/>
      <c r="I41" s="41">
        <f>-SUM(I35:I40)</f>
        <v>-72614</v>
      </c>
      <c r="J41" s="23"/>
      <c r="K41" s="13"/>
      <c r="L41" s="14">
        <f aca="true" t="shared" si="3" ref="L41:Q41">-SUM(L35:L40)</f>
        <v>-210</v>
      </c>
      <c r="M41" s="14">
        <f t="shared" si="3"/>
        <v>-99661</v>
      </c>
      <c r="N41" s="14">
        <f t="shared" si="3"/>
        <v>-2251</v>
      </c>
      <c r="O41" s="14">
        <f t="shared" si="3"/>
        <v>-363</v>
      </c>
      <c r="P41" s="54">
        <f t="shared" si="3"/>
        <v>-99298</v>
      </c>
      <c r="Q41" s="14">
        <f t="shared" si="3"/>
        <v>-97047</v>
      </c>
    </row>
    <row r="42" spans="1:16" s="8" customFormat="1" ht="15" customHeight="1">
      <c r="A42" s="24"/>
      <c r="B42" s="23"/>
      <c r="C42" s="24"/>
      <c r="D42" s="24"/>
      <c r="E42" s="24"/>
      <c r="F42" s="23"/>
      <c r="G42" s="25"/>
      <c r="H42" s="25"/>
      <c r="I42" s="26"/>
      <c r="J42" s="23"/>
      <c r="K42" s="13"/>
      <c r="L42" s="7"/>
      <c r="M42" s="7"/>
      <c r="N42" s="7"/>
      <c r="O42" s="7"/>
      <c r="P42" s="48"/>
    </row>
    <row r="43" spans="1:17" s="8" customFormat="1" ht="15" customHeight="1">
      <c r="A43" s="24"/>
      <c r="B43" s="27" t="s">
        <v>12</v>
      </c>
      <c r="C43" s="23"/>
      <c r="D43" s="24"/>
      <c r="E43" s="24"/>
      <c r="F43" s="23"/>
      <c r="G43" s="25">
        <v>0</v>
      </c>
      <c r="H43" s="25"/>
      <c r="I43" s="26">
        <v>-3134</v>
      </c>
      <c r="J43" s="23"/>
      <c r="K43" s="7"/>
      <c r="L43" s="7">
        <v>-38780</v>
      </c>
      <c r="M43" s="16">
        <f>G43-L43</f>
        <v>38780</v>
      </c>
      <c r="N43" s="16">
        <v>0</v>
      </c>
      <c r="O43" s="16">
        <f>I43-N43</f>
        <v>-3134</v>
      </c>
      <c r="P43" s="50">
        <f>M43-O43</f>
        <v>41914</v>
      </c>
      <c r="Q43" s="18">
        <f>M43-I43</f>
        <v>41914</v>
      </c>
    </row>
    <row r="44" spans="1:16" s="8" customFormat="1" ht="15" customHeight="1">
      <c r="A44" s="24"/>
      <c r="B44" s="24"/>
      <c r="C44" s="24"/>
      <c r="D44" s="24"/>
      <c r="E44" s="24"/>
      <c r="F44" s="23"/>
      <c r="G44" s="25"/>
      <c r="H44" s="25"/>
      <c r="I44" s="26"/>
      <c r="J44" s="23"/>
      <c r="K44" s="7"/>
      <c r="L44" s="7"/>
      <c r="M44" s="7"/>
      <c r="N44" s="7"/>
      <c r="O44" s="7"/>
      <c r="P44" s="48"/>
    </row>
    <row r="45" spans="1:17" s="8" customFormat="1" ht="15" customHeight="1" thickBot="1">
      <c r="A45" s="24"/>
      <c r="B45" s="24"/>
      <c r="C45" s="24"/>
      <c r="D45" s="24"/>
      <c r="E45" s="24"/>
      <c r="F45" s="23"/>
      <c r="G45" s="76">
        <f>+G32+G10+G12+G13+G15+G41+G43+G11+G14</f>
        <v>92942</v>
      </c>
      <c r="H45" s="25"/>
      <c r="I45" s="42">
        <f>+I32+I10+I12+I13+I15+I41+I43+I11+I14</f>
        <v>58367</v>
      </c>
      <c r="J45" s="23"/>
      <c r="K45" s="7"/>
      <c r="L45" s="9" t="e">
        <f>+L32+L10+#REF!+L41+L43</f>
        <v>#REF!</v>
      </c>
      <c r="M45" s="9" t="e">
        <f>+M32+M10+#REF!+M41+M43</f>
        <v>#REF!</v>
      </c>
      <c r="N45" s="9" t="e">
        <f>+N32+N10+#REF!+N41+N43</f>
        <v>#REF!</v>
      </c>
      <c r="O45" s="9" t="e">
        <f>+O32+O10+#REF!+O41+O43</f>
        <v>#REF!</v>
      </c>
      <c r="P45" s="55" t="e">
        <f>+P32+P10+#REF!+P41+P43</f>
        <v>#REF!</v>
      </c>
      <c r="Q45" s="9" t="e">
        <f>+Q32+Q10+#REF!+Q41+Q43</f>
        <v>#REF!</v>
      </c>
    </row>
    <row r="46" spans="1:16" s="8" customFormat="1" ht="15" customHeight="1" thickTop="1">
      <c r="A46" s="24"/>
      <c r="B46" s="24"/>
      <c r="C46" s="24"/>
      <c r="D46" s="24"/>
      <c r="E46" s="24"/>
      <c r="F46" s="23"/>
      <c r="G46" s="25"/>
      <c r="H46" s="25"/>
      <c r="I46" s="26"/>
      <c r="J46" s="23"/>
      <c r="K46" s="7"/>
      <c r="L46" s="7"/>
      <c r="M46" s="7"/>
      <c r="N46" s="7"/>
      <c r="O46" s="7"/>
      <c r="P46" s="48"/>
    </row>
    <row r="47" spans="1:16" s="8" customFormat="1" ht="15" customHeight="1">
      <c r="A47" s="24"/>
      <c r="B47" s="27" t="s">
        <v>16</v>
      </c>
      <c r="C47" s="24"/>
      <c r="D47" s="24"/>
      <c r="E47" s="24"/>
      <c r="F47" s="23"/>
      <c r="G47" s="25"/>
      <c r="H47" s="25"/>
      <c r="I47" s="26"/>
      <c r="J47" s="23"/>
      <c r="K47" s="7"/>
      <c r="L47" s="7"/>
      <c r="M47" s="7"/>
      <c r="N47" s="7"/>
      <c r="O47" s="7"/>
      <c r="P47" s="48"/>
    </row>
    <row r="48" spans="1:16" s="8" customFormat="1" ht="15" customHeight="1">
      <c r="A48" s="24"/>
      <c r="B48" s="24"/>
      <c r="C48" s="24"/>
      <c r="D48" s="24"/>
      <c r="E48" s="24"/>
      <c r="F48" s="23"/>
      <c r="G48" s="25"/>
      <c r="H48" s="25"/>
      <c r="I48" s="26"/>
      <c r="J48" s="23"/>
      <c r="K48" s="7"/>
      <c r="L48" s="7"/>
      <c r="M48" s="7"/>
      <c r="N48" s="7"/>
      <c r="O48" s="7"/>
      <c r="P48" s="48"/>
    </row>
    <row r="49" spans="1:17" s="8" customFormat="1" ht="15" customHeight="1">
      <c r="A49" s="24"/>
      <c r="B49" s="24" t="s">
        <v>5</v>
      </c>
      <c r="C49" s="23"/>
      <c r="D49" s="24"/>
      <c r="E49" s="24"/>
      <c r="F49" s="23"/>
      <c r="G49" s="25">
        <v>46893</v>
      </c>
      <c r="H49" s="25"/>
      <c r="I49" s="26">
        <v>40151</v>
      </c>
      <c r="J49" s="23"/>
      <c r="K49" s="7"/>
      <c r="L49" s="7">
        <v>8000</v>
      </c>
      <c r="M49" s="16">
        <f>G49-L49</f>
        <v>38893</v>
      </c>
      <c r="N49" s="16">
        <v>1000</v>
      </c>
      <c r="O49" s="16">
        <f>I49-N49</f>
        <v>39151</v>
      </c>
      <c r="P49" s="50">
        <f>M49-O49</f>
        <v>-258</v>
      </c>
      <c r="Q49" s="18">
        <f>M49-I49</f>
        <v>-1258</v>
      </c>
    </row>
    <row r="50" spans="1:17" s="8" customFormat="1" ht="15" customHeight="1">
      <c r="A50" s="24"/>
      <c r="B50" s="24" t="s">
        <v>158</v>
      </c>
      <c r="C50" s="23"/>
      <c r="D50" s="24"/>
      <c r="E50" s="24"/>
      <c r="F50" s="23"/>
      <c r="G50" s="25">
        <v>8042</v>
      </c>
      <c r="H50" s="25"/>
      <c r="I50" s="26">
        <v>0</v>
      </c>
      <c r="J50" s="23"/>
      <c r="K50" s="7"/>
      <c r="L50" s="7"/>
      <c r="M50" s="16"/>
      <c r="N50" s="16"/>
      <c r="O50" s="16"/>
      <c r="P50" s="50"/>
      <c r="Q50" s="18"/>
    </row>
    <row r="51" spans="1:17" s="8" customFormat="1" ht="15" customHeight="1">
      <c r="A51" s="24"/>
      <c r="B51" s="24" t="s">
        <v>6</v>
      </c>
      <c r="C51" s="23"/>
      <c r="D51" s="24"/>
      <c r="E51" s="24"/>
      <c r="F51" s="23"/>
      <c r="G51" s="25">
        <v>38007</v>
      </c>
      <c r="H51" s="25"/>
      <c r="I51" s="26">
        <v>18216</v>
      </c>
      <c r="J51" s="23"/>
      <c r="K51" s="7"/>
      <c r="L51" s="7">
        <v>27000</v>
      </c>
      <c r="M51" s="16">
        <f>G51-L51</f>
        <v>11007</v>
      </c>
      <c r="N51" s="16">
        <v>0</v>
      </c>
      <c r="O51" s="16">
        <f>I51-N51</f>
        <v>18216</v>
      </c>
      <c r="P51" s="50">
        <f>M51-O51</f>
        <v>-7209</v>
      </c>
      <c r="Q51" s="18">
        <f>M51-I51</f>
        <v>-7209</v>
      </c>
    </row>
    <row r="52" spans="1:16" s="8" customFormat="1" ht="15" customHeight="1">
      <c r="A52" s="24"/>
      <c r="B52" s="24"/>
      <c r="C52" s="23"/>
      <c r="D52" s="24"/>
      <c r="E52" s="24"/>
      <c r="F52" s="23"/>
      <c r="G52" s="98"/>
      <c r="H52" s="25"/>
      <c r="I52" s="39"/>
      <c r="J52" s="23"/>
      <c r="K52" s="7"/>
      <c r="L52" s="7"/>
      <c r="M52" s="7"/>
      <c r="N52" s="7"/>
      <c r="O52" s="7"/>
      <c r="P52" s="48"/>
    </row>
    <row r="53" spans="1:17" s="8" customFormat="1" ht="15" customHeight="1" thickBot="1">
      <c r="A53" s="24"/>
      <c r="B53" s="24" t="s">
        <v>52</v>
      </c>
      <c r="C53" s="23"/>
      <c r="D53" s="24"/>
      <c r="E53" s="24"/>
      <c r="F53" s="23"/>
      <c r="G53" s="76">
        <f>SUM(G49:G52)</f>
        <v>92942</v>
      </c>
      <c r="H53" s="25"/>
      <c r="I53" s="42">
        <f>SUM(I49:I52)</f>
        <v>58367</v>
      </c>
      <c r="J53" s="23"/>
      <c r="K53" s="7"/>
      <c r="L53" s="9">
        <f aca="true" t="shared" si="4" ref="L53:Q53">SUM(L49:L52)</f>
        <v>35000</v>
      </c>
      <c r="M53" s="9">
        <f t="shared" si="4"/>
        <v>49900</v>
      </c>
      <c r="N53" s="9">
        <f t="shared" si="4"/>
        <v>1000</v>
      </c>
      <c r="O53" s="9">
        <f t="shared" si="4"/>
        <v>57367</v>
      </c>
      <c r="P53" s="55">
        <f t="shared" si="4"/>
        <v>-7467</v>
      </c>
      <c r="Q53" s="9">
        <f t="shared" si="4"/>
        <v>-8467</v>
      </c>
    </row>
    <row r="54" spans="1:16" s="8" customFormat="1" ht="15" customHeight="1" thickTop="1">
      <c r="A54" s="24"/>
      <c r="B54" s="24"/>
      <c r="C54" s="23"/>
      <c r="D54" s="24"/>
      <c r="E54" s="24"/>
      <c r="F54" s="23"/>
      <c r="G54" s="25"/>
      <c r="H54" s="25"/>
      <c r="I54" s="26"/>
      <c r="J54" s="23"/>
      <c r="K54" s="7"/>
      <c r="L54" s="7"/>
      <c r="M54" s="7"/>
      <c r="N54" s="7"/>
      <c r="O54" s="7"/>
      <c r="P54" s="48"/>
    </row>
    <row r="55" spans="1:16" s="8" customFormat="1" ht="15" customHeight="1" thickBot="1">
      <c r="A55" s="24"/>
      <c r="B55" s="27" t="s">
        <v>141</v>
      </c>
      <c r="C55" s="23"/>
      <c r="D55" s="24"/>
      <c r="E55" s="24"/>
      <c r="F55" s="23"/>
      <c r="G55" s="137">
        <f>+G53/468928</f>
        <v>0.19820100313907466</v>
      </c>
      <c r="H55" s="25"/>
      <c r="I55" s="137">
        <f>+I53/401513</f>
        <v>0.1453676468756927</v>
      </c>
      <c r="J55" s="23"/>
      <c r="K55" s="7"/>
      <c r="L55" s="7"/>
      <c r="M55" s="7"/>
      <c r="N55" s="7"/>
      <c r="O55" s="7"/>
      <c r="P55" s="48"/>
    </row>
    <row r="56" spans="1:16" s="8" customFormat="1" ht="15" customHeight="1" thickBot="1" thickTop="1">
      <c r="A56" s="23"/>
      <c r="B56" s="27" t="s">
        <v>10</v>
      </c>
      <c r="C56" s="24"/>
      <c r="D56" s="24"/>
      <c r="E56" s="24"/>
      <c r="F56" s="23"/>
      <c r="G56" s="137">
        <f>+(G53-G11)/468928</f>
        <v>0.1377567558345844</v>
      </c>
      <c r="H56" s="25"/>
      <c r="I56" s="137">
        <f>+(I53-I11)/401513</f>
        <v>0.09804165743076812</v>
      </c>
      <c r="J56" s="23"/>
      <c r="K56" s="7"/>
      <c r="L56" s="7"/>
      <c r="M56" s="7"/>
      <c r="N56" s="7"/>
      <c r="O56" s="7"/>
      <c r="P56" s="48"/>
    </row>
    <row r="57" spans="1:16" s="8" customFormat="1" ht="15" customHeight="1" thickTop="1">
      <c r="A57" s="23"/>
      <c r="B57" s="24"/>
      <c r="C57" s="24"/>
      <c r="D57" s="24"/>
      <c r="E57" s="24"/>
      <c r="F57" s="23"/>
      <c r="G57" s="120"/>
      <c r="H57" s="25"/>
      <c r="I57" s="120"/>
      <c r="J57" s="23"/>
      <c r="K57" s="7"/>
      <c r="L57" s="7"/>
      <c r="M57" s="7"/>
      <c r="N57" s="7"/>
      <c r="O57" s="7"/>
      <c r="P57" s="48"/>
    </row>
    <row r="58" ht="15">
      <c r="A58" s="23"/>
    </row>
    <row r="59" ht="15">
      <c r="A59" s="23"/>
    </row>
    <row r="63" spans="2:10" ht="15"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5">
      <c r="B64" s="82"/>
      <c r="C64" s="23"/>
      <c r="D64" s="23"/>
      <c r="E64" s="23"/>
      <c r="F64" s="23"/>
      <c r="G64" s="23"/>
      <c r="H64" s="23"/>
      <c r="I64" s="23"/>
      <c r="J64" s="23"/>
    </row>
  </sheetData>
  <mergeCells count="1">
    <mergeCell ref="G5:I5"/>
  </mergeCells>
  <printOptions/>
  <pageMargins left="0.5" right="0.4" top="0.54" bottom="0.34" header="0.8" footer="0.1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selection activeCell="O15" sqref="O15"/>
    </sheetView>
  </sheetViews>
  <sheetFormatPr defaultColWidth="9.140625" defaultRowHeight="12.75"/>
  <cols>
    <col min="1" max="1" width="3.8515625" style="99" customWidth="1"/>
    <col min="2" max="2" width="43.28125" style="99" customWidth="1"/>
    <col min="3" max="3" width="9.8515625" style="99" bestFit="1" customWidth="1"/>
    <col min="4" max="4" width="1.57421875" style="99" customWidth="1"/>
    <col min="5" max="5" width="11.00390625" style="99" bestFit="1" customWidth="1"/>
    <col min="6" max="6" width="1.421875" style="99" customWidth="1"/>
    <col min="7" max="7" width="14.421875" style="99" bestFit="1" customWidth="1"/>
    <col min="8" max="8" width="1.421875" style="99" customWidth="1"/>
    <col min="9" max="9" width="16.7109375" style="99" bestFit="1" customWidth="1"/>
    <col min="10" max="10" width="1.7109375" style="99" customWidth="1"/>
    <col min="11" max="11" width="14.28125" style="99" bestFit="1" customWidth="1"/>
    <col min="12" max="12" width="1.7109375" style="99" customWidth="1"/>
    <col min="13" max="13" width="17.00390625" style="100" bestFit="1" customWidth="1"/>
    <col min="14" max="14" width="1.421875" style="100" customWidth="1"/>
    <col min="15" max="15" width="11.00390625" style="99" bestFit="1" customWidth="1"/>
    <col min="16" max="16384" width="39.57421875" style="99" customWidth="1"/>
  </cols>
  <sheetData>
    <row r="1" ht="15.75">
      <c r="B1" s="44" t="s">
        <v>61</v>
      </c>
    </row>
    <row r="2" ht="15.75">
      <c r="B2" s="43" t="s">
        <v>14</v>
      </c>
    </row>
    <row r="3" ht="15.75">
      <c r="B3" s="27" t="s">
        <v>0</v>
      </c>
    </row>
    <row r="4" ht="15.75">
      <c r="B4" s="27"/>
    </row>
    <row r="5" spans="2:11" ht="15.75">
      <c r="B5" s="101" t="s">
        <v>112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2:13" ht="15.75">
      <c r="B6" s="101"/>
      <c r="C6" s="102"/>
      <c r="D6" s="102"/>
      <c r="E6" s="102"/>
      <c r="F6" s="102"/>
      <c r="G6" s="102"/>
      <c r="H6" s="102"/>
      <c r="I6" s="102"/>
      <c r="J6" s="102"/>
      <c r="K6" s="102"/>
      <c r="M6" s="99"/>
    </row>
    <row r="7" spans="2:13" ht="15.75">
      <c r="B7" s="103"/>
      <c r="C7" s="145"/>
      <c r="D7" s="145"/>
      <c r="E7" s="145"/>
      <c r="F7" s="145"/>
      <c r="G7" s="162"/>
      <c r="H7" s="162"/>
      <c r="I7" s="162"/>
      <c r="J7" s="162"/>
      <c r="K7" s="162"/>
      <c r="L7" s="102"/>
      <c r="M7" s="104"/>
    </row>
    <row r="8" spans="1:14" ht="15.75">
      <c r="A8" s="104"/>
      <c r="B8" s="104"/>
      <c r="J8" s="105"/>
      <c r="K8" s="105"/>
      <c r="L8" s="104"/>
      <c r="M8" s="104"/>
      <c r="N8" s="104"/>
    </row>
    <row r="9" spans="1:14" ht="15.75">
      <c r="A9" s="104"/>
      <c r="B9" s="104"/>
      <c r="C9" s="104" t="s">
        <v>110</v>
      </c>
      <c r="D9" s="104"/>
      <c r="E9" s="104" t="s">
        <v>110</v>
      </c>
      <c r="F9" s="104"/>
      <c r="G9" s="104" t="s">
        <v>34</v>
      </c>
      <c r="H9" s="104"/>
      <c r="I9" s="104" t="s">
        <v>53</v>
      </c>
      <c r="J9" s="104"/>
      <c r="K9" s="104" t="s">
        <v>69</v>
      </c>
      <c r="L9" s="104"/>
      <c r="M9" s="104" t="s">
        <v>57</v>
      </c>
      <c r="N9" s="104"/>
    </row>
    <row r="10" spans="1:15" ht="15.75">
      <c r="A10" s="104"/>
      <c r="B10" s="104"/>
      <c r="C10" s="104" t="s">
        <v>35</v>
      </c>
      <c r="D10" s="104"/>
      <c r="E10" s="104" t="s">
        <v>151</v>
      </c>
      <c r="F10" s="104"/>
      <c r="G10" s="104" t="s">
        <v>27</v>
      </c>
      <c r="H10" s="104"/>
      <c r="I10" s="104" t="s">
        <v>54</v>
      </c>
      <c r="J10" s="104"/>
      <c r="K10" s="104" t="s">
        <v>27</v>
      </c>
      <c r="L10" s="104"/>
      <c r="M10" s="104" t="s">
        <v>109</v>
      </c>
      <c r="N10" s="104"/>
      <c r="O10" s="104" t="s">
        <v>28</v>
      </c>
    </row>
    <row r="11" spans="2:15" ht="15.75">
      <c r="B11" s="106" t="s">
        <v>144</v>
      </c>
      <c r="C11" s="104" t="s">
        <v>22</v>
      </c>
      <c r="D11" s="104"/>
      <c r="E11" s="104" t="s">
        <v>22</v>
      </c>
      <c r="F11" s="104"/>
      <c r="G11" s="104" t="s">
        <v>22</v>
      </c>
      <c r="H11" s="104"/>
      <c r="I11" s="104" t="s">
        <v>22</v>
      </c>
      <c r="J11" s="104"/>
      <c r="K11" s="104" t="s">
        <v>22</v>
      </c>
      <c r="L11" s="104"/>
      <c r="M11" s="104" t="s">
        <v>22</v>
      </c>
      <c r="N11" s="104"/>
      <c r="O11" s="104" t="s">
        <v>22</v>
      </c>
    </row>
    <row r="13" spans="2:16" ht="15">
      <c r="B13" s="99" t="s">
        <v>104</v>
      </c>
      <c r="C13" s="32">
        <v>40151</v>
      </c>
      <c r="D13" s="32"/>
      <c r="E13" s="32">
        <v>0</v>
      </c>
      <c r="F13" s="32"/>
      <c r="G13" s="32">
        <v>0</v>
      </c>
      <c r="H13" s="32"/>
      <c r="I13" s="32">
        <v>2155</v>
      </c>
      <c r="J13" s="32"/>
      <c r="K13" s="32">
        <v>0</v>
      </c>
      <c r="L13" s="32"/>
      <c r="M13" s="62">
        <v>16061</v>
      </c>
      <c r="N13" s="62"/>
      <c r="O13" s="62">
        <f>SUM(C13:N13)</f>
        <v>58367</v>
      </c>
      <c r="P13" s="142"/>
    </row>
    <row r="14" spans="2:16" ht="15">
      <c r="B14" s="99" t="s">
        <v>62</v>
      </c>
      <c r="C14" s="32">
        <v>0</v>
      </c>
      <c r="D14" s="32"/>
      <c r="E14" s="32">
        <v>0</v>
      </c>
      <c r="F14" s="32"/>
      <c r="G14" s="32">
        <v>0</v>
      </c>
      <c r="H14" s="32"/>
      <c r="I14" s="32">
        <v>0</v>
      </c>
      <c r="J14" s="32"/>
      <c r="K14" s="32">
        <v>0</v>
      </c>
      <c r="L14" s="32"/>
      <c r="M14" s="62">
        <v>19791</v>
      </c>
      <c r="N14" s="62"/>
      <c r="O14" s="32">
        <f>SUM(C14:M14)</f>
        <v>19791</v>
      </c>
      <c r="P14" s="142"/>
    </row>
    <row r="15" spans="2:16" ht="15">
      <c r="B15" s="99" t="s">
        <v>163</v>
      </c>
      <c r="C15" s="32">
        <v>6742</v>
      </c>
      <c r="D15" s="32"/>
      <c r="E15" s="32">
        <v>8042</v>
      </c>
      <c r="F15" s="32"/>
      <c r="G15" s="32">
        <v>0</v>
      </c>
      <c r="H15" s="32"/>
      <c r="I15" s="32">
        <v>0</v>
      </c>
      <c r="J15" s="32"/>
      <c r="K15" s="32">
        <v>0</v>
      </c>
      <c r="L15" s="32"/>
      <c r="M15" s="62">
        <v>0</v>
      </c>
      <c r="N15" s="62"/>
      <c r="O15" s="32">
        <f>SUM(C15:M15)</f>
        <v>14784</v>
      </c>
      <c r="P15" s="142"/>
    </row>
    <row r="16" spans="3:15" ht="1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62"/>
      <c r="N16" s="62"/>
      <c r="O16" s="32"/>
    </row>
    <row r="17" spans="2:15" ht="15">
      <c r="B17" s="99" t="s">
        <v>147</v>
      </c>
      <c r="C17" s="40">
        <f>SUM(C13:C15)</f>
        <v>46893</v>
      </c>
      <c r="D17" s="40"/>
      <c r="E17" s="40">
        <f>SUM(E13:E15)</f>
        <v>8042</v>
      </c>
      <c r="F17" s="40"/>
      <c r="G17" s="40">
        <f>SUM(G13:G15)</f>
        <v>0</v>
      </c>
      <c r="H17" s="40"/>
      <c r="I17" s="40">
        <f>SUM(I13:I15)</f>
        <v>2155</v>
      </c>
      <c r="J17" s="40">
        <f>SUM(J13:J15)</f>
        <v>0</v>
      </c>
      <c r="K17" s="40">
        <f>SUM(K13:K15)</f>
        <v>0</v>
      </c>
      <c r="L17" s="40"/>
      <c r="M17" s="40">
        <f>SUM(M13:M15)</f>
        <v>35852</v>
      </c>
      <c r="N17" s="40"/>
      <c r="O17" s="40">
        <f>SUM(O13:O15)</f>
        <v>92942</v>
      </c>
    </row>
    <row r="19" spans="2:15" ht="15.75">
      <c r="B19" s="106" t="s">
        <v>145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1" spans="2:15" ht="15">
      <c r="B21" s="99" t="s">
        <v>67</v>
      </c>
      <c r="C21" s="32">
        <v>40151</v>
      </c>
      <c r="D21" s="32"/>
      <c r="E21" s="32">
        <v>0</v>
      </c>
      <c r="F21" s="32"/>
      <c r="G21" s="32">
        <v>1718</v>
      </c>
      <c r="H21" s="32"/>
      <c r="I21" s="32">
        <v>1440</v>
      </c>
      <c r="J21" s="32"/>
      <c r="K21" s="32">
        <v>-13</v>
      </c>
      <c r="L21" s="32"/>
      <c r="M21" s="62">
        <v>1173</v>
      </c>
      <c r="N21" s="62"/>
      <c r="O21" s="62">
        <f>SUM(C21:M21)</f>
        <v>44469</v>
      </c>
    </row>
    <row r="22" spans="2:15" ht="15">
      <c r="B22" s="99" t="s">
        <v>62</v>
      </c>
      <c r="C22" s="32">
        <v>0</v>
      </c>
      <c r="D22" s="32"/>
      <c r="E22" s="32">
        <v>0</v>
      </c>
      <c r="F22" s="32"/>
      <c r="G22" s="32">
        <v>0</v>
      </c>
      <c r="H22" s="32"/>
      <c r="I22" s="32">
        <v>0</v>
      </c>
      <c r="J22" s="32"/>
      <c r="K22" s="32">
        <v>0</v>
      </c>
      <c r="L22" s="32"/>
      <c r="M22" s="62">
        <v>14888</v>
      </c>
      <c r="N22" s="62"/>
      <c r="O22" s="62">
        <f>SUM(C22:M22)</f>
        <v>14888</v>
      </c>
    </row>
    <row r="23" spans="2:15" ht="15">
      <c r="B23" s="99" t="s">
        <v>122</v>
      </c>
      <c r="C23" s="32">
        <v>0</v>
      </c>
      <c r="D23" s="32"/>
      <c r="E23" s="32">
        <v>0</v>
      </c>
      <c r="F23" s="32"/>
      <c r="G23" s="32">
        <v>0</v>
      </c>
      <c r="H23" s="32"/>
      <c r="I23" s="32">
        <v>715</v>
      </c>
      <c r="J23" s="32"/>
      <c r="K23" s="32">
        <v>0</v>
      </c>
      <c r="L23" s="32"/>
      <c r="M23" s="62">
        <v>0</v>
      </c>
      <c r="N23" s="62"/>
      <c r="O23" s="62">
        <f>SUM(C23:M23)</f>
        <v>715</v>
      </c>
    </row>
    <row r="24" spans="2:15" ht="15">
      <c r="B24" s="99" t="s">
        <v>68</v>
      </c>
      <c r="C24" s="32">
        <v>0</v>
      </c>
      <c r="D24" s="32"/>
      <c r="E24" s="32">
        <v>0</v>
      </c>
      <c r="F24" s="32"/>
      <c r="G24" s="32">
        <v>0</v>
      </c>
      <c r="H24" s="32"/>
      <c r="I24" s="32">
        <v>0</v>
      </c>
      <c r="J24" s="32"/>
      <c r="K24" s="32">
        <v>13</v>
      </c>
      <c r="L24" s="32"/>
      <c r="M24" s="62">
        <v>0</v>
      </c>
      <c r="N24" s="62"/>
      <c r="O24" s="62">
        <f>SUM(C24:M24)</f>
        <v>13</v>
      </c>
    </row>
    <row r="25" spans="2:15" ht="15">
      <c r="B25" s="99" t="s">
        <v>148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62"/>
      <c r="N25" s="62"/>
      <c r="O25" s="62"/>
    </row>
    <row r="26" spans="2:15" ht="15">
      <c r="B26" s="99" t="s">
        <v>149</v>
      </c>
      <c r="C26" s="32">
        <v>0</v>
      </c>
      <c r="D26" s="32"/>
      <c r="E26" s="32">
        <v>0</v>
      </c>
      <c r="F26" s="32"/>
      <c r="G26" s="32">
        <v>381</v>
      </c>
      <c r="H26" s="32"/>
      <c r="I26" s="32">
        <v>0</v>
      </c>
      <c r="J26" s="32"/>
      <c r="K26" s="32">
        <v>0</v>
      </c>
      <c r="L26" s="32"/>
      <c r="M26" s="62">
        <v>0</v>
      </c>
      <c r="N26" s="62"/>
      <c r="O26" s="62">
        <f>SUM(C26:M26)</f>
        <v>381</v>
      </c>
    </row>
    <row r="27" spans="2:15" ht="15">
      <c r="B27" s="99" t="s">
        <v>150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62"/>
      <c r="N27" s="62"/>
      <c r="O27" s="62"/>
    </row>
    <row r="28" spans="2:15" ht="15">
      <c r="B28" s="99" t="s">
        <v>149</v>
      </c>
      <c r="C28" s="32">
        <v>0</v>
      </c>
      <c r="D28" s="32"/>
      <c r="E28" s="32">
        <v>0</v>
      </c>
      <c r="F28" s="32"/>
      <c r="G28" s="32">
        <v>-2099</v>
      </c>
      <c r="H28" s="32"/>
      <c r="I28" s="32">
        <v>0</v>
      </c>
      <c r="J28" s="32"/>
      <c r="K28" s="32">
        <v>0</v>
      </c>
      <c r="L28" s="32"/>
      <c r="M28" s="62">
        <v>0</v>
      </c>
      <c r="N28" s="62"/>
      <c r="O28" s="62">
        <f>SUM(C28:M28)</f>
        <v>-2099</v>
      </c>
    </row>
    <row r="29" spans="3:15" ht="1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62"/>
      <c r="N29" s="62"/>
      <c r="O29" s="62"/>
    </row>
    <row r="30" spans="2:15" ht="15">
      <c r="B30" s="99" t="s">
        <v>146</v>
      </c>
      <c r="C30" s="40">
        <f>SUM(C21:C28)</f>
        <v>40151</v>
      </c>
      <c r="D30" s="40"/>
      <c r="E30" s="40">
        <f aca="true" t="shared" si="0" ref="E30:O30">SUM(E21:E28)</f>
        <v>0</v>
      </c>
      <c r="F30" s="40"/>
      <c r="G30" s="40">
        <f t="shared" si="0"/>
        <v>0</v>
      </c>
      <c r="H30" s="40"/>
      <c r="I30" s="40">
        <f t="shared" si="0"/>
        <v>2155</v>
      </c>
      <c r="J30" s="40"/>
      <c r="K30" s="40">
        <f t="shared" si="0"/>
        <v>0</v>
      </c>
      <c r="L30" s="40"/>
      <c r="M30" s="40">
        <f t="shared" si="0"/>
        <v>16061</v>
      </c>
      <c r="N30" s="40"/>
      <c r="O30" s="40">
        <f t="shared" si="0"/>
        <v>58367</v>
      </c>
    </row>
    <row r="31" s="23" customFormat="1" ht="15"/>
  </sheetData>
  <mergeCells count="1">
    <mergeCell ref="G7:K7"/>
  </mergeCells>
  <printOptions/>
  <pageMargins left="0.75" right="0.75" top="1" bottom="0.8" header="0.5" footer="0.5"/>
  <pageSetup fitToHeight="1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9"/>
  <sheetViews>
    <sheetView tabSelected="1" view="pageBreakPreview" zoomScale="85" zoomScaleNormal="90" zoomScaleSheetLayoutView="85" workbookViewId="0" topLeftCell="A23">
      <selection activeCell="F38" sqref="F38"/>
    </sheetView>
  </sheetViews>
  <sheetFormatPr defaultColWidth="9.140625" defaultRowHeight="12.75"/>
  <cols>
    <col min="1" max="1" width="2.140625" style="82" customWidth="1"/>
    <col min="2" max="2" width="3.28125" style="82" customWidth="1"/>
    <col min="3" max="3" width="63.00390625" style="82" customWidth="1"/>
    <col min="4" max="4" width="3.421875" style="82" customWidth="1"/>
    <col min="5" max="5" width="16.28125" style="82" hidden="1" customWidth="1"/>
    <col min="6" max="6" width="15.8515625" style="107" customWidth="1"/>
    <col min="7" max="7" width="3.421875" style="82" customWidth="1"/>
    <col min="8" max="8" width="14.28125" style="82" customWidth="1"/>
    <col min="9" max="16384" width="9.140625" style="82" customWidth="1"/>
  </cols>
  <sheetData>
    <row r="1" s="107" customFormat="1" ht="15.75">
      <c r="B1" s="44" t="s">
        <v>61</v>
      </c>
    </row>
    <row r="2" spans="2:8" s="107" customFormat="1" ht="15.75">
      <c r="B2" s="43" t="s">
        <v>14</v>
      </c>
      <c r="H2" s="108"/>
    </row>
    <row r="3" spans="2:8" s="107" customFormat="1" ht="15.75">
      <c r="B3" s="27" t="s">
        <v>0</v>
      </c>
      <c r="H3" s="108"/>
    </row>
    <row r="4" s="107" customFormat="1" ht="15.75">
      <c r="B4" s="107" t="s">
        <v>113</v>
      </c>
    </row>
    <row r="5" s="107" customFormat="1" ht="15.75" hidden="1">
      <c r="B5" s="107" t="s">
        <v>70</v>
      </c>
    </row>
    <row r="6" s="107" customFormat="1" ht="15.75">
      <c r="B6" s="107" t="s">
        <v>26</v>
      </c>
    </row>
    <row r="7" spans="6:8" ht="15.75">
      <c r="F7" s="146" t="s">
        <v>93</v>
      </c>
      <c r="H7" s="138" t="s">
        <v>93</v>
      </c>
    </row>
    <row r="8" spans="6:8" ht="15.75">
      <c r="F8" s="146" t="s">
        <v>73</v>
      </c>
      <c r="H8" s="138" t="s">
        <v>73</v>
      </c>
    </row>
    <row r="9" spans="6:8" ht="15.75">
      <c r="F9" s="64" t="s">
        <v>142</v>
      </c>
      <c r="H9" s="65" t="s">
        <v>143</v>
      </c>
    </row>
    <row r="10" spans="6:8" ht="15.75">
      <c r="F10" s="146" t="s">
        <v>9</v>
      </c>
      <c r="H10" s="138" t="s">
        <v>9</v>
      </c>
    </row>
    <row r="11" spans="6:8" ht="15.75">
      <c r="F11" s="146"/>
      <c r="H11" s="138"/>
    </row>
    <row r="12" spans="2:6" ht="15.75">
      <c r="B12" s="109" t="s">
        <v>29</v>
      </c>
      <c r="C12" s="110"/>
      <c r="D12" s="111"/>
      <c r="E12" s="112"/>
      <c r="F12" s="147"/>
    </row>
    <row r="13" spans="2:8" ht="15.75">
      <c r="B13" s="113"/>
      <c r="C13" s="113"/>
      <c r="D13" s="111"/>
      <c r="E13" s="112"/>
      <c r="F13" s="148"/>
      <c r="H13" s="32"/>
    </row>
    <row r="14" spans="2:8" ht="15.75">
      <c r="B14" s="114" t="s">
        <v>106</v>
      </c>
      <c r="C14" s="115"/>
      <c r="D14" s="111"/>
      <c r="E14" s="112"/>
      <c r="F14" s="149">
        <f>+'Income Statement'!G35</f>
        <v>23512</v>
      </c>
      <c r="G14" s="32"/>
      <c r="H14" s="32">
        <v>18912</v>
      </c>
    </row>
    <row r="15" spans="2:8" ht="15.75">
      <c r="B15" s="114" t="s">
        <v>30</v>
      </c>
      <c r="C15" s="115"/>
      <c r="D15" s="111"/>
      <c r="E15" s="112"/>
      <c r="F15" s="149"/>
      <c r="G15" s="32"/>
      <c r="H15" s="32"/>
    </row>
    <row r="16" spans="2:8" ht="15.75">
      <c r="B16" s="114"/>
      <c r="C16" s="114" t="s">
        <v>60</v>
      </c>
      <c r="D16" s="111"/>
      <c r="E16" s="112"/>
      <c r="F16" s="149">
        <v>16426</v>
      </c>
      <c r="G16" s="32"/>
      <c r="H16" s="32">
        <v>12932</v>
      </c>
    </row>
    <row r="17" spans="2:8" ht="15.75">
      <c r="B17" s="114"/>
      <c r="C17" s="114" t="s">
        <v>37</v>
      </c>
      <c r="D17" s="111"/>
      <c r="E17" s="112"/>
      <c r="F17" s="149">
        <v>9902</v>
      </c>
      <c r="G17" s="32"/>
      <c r="H17" s="32">
        <v>4440</v>
      </c>
    </row>
    <row r="18" spans="2:8" ht="15.75">
      <c r="B18" s="114"/>
      <c r="C18" s="114" t="s">
        <v>36</v>
      </c>
      <c r="D18" s="111"/>
      <c r="E18" s="112"/>
      <c r="F18" s="149">
        <f>-'Income Statement'!G28</f>
        <v>432</v>
      </c>
      <c r="G18" s="32"/>
      <c r="H18" s="32">
        <v>559</v>
      </c>
    </row>
    <row r="19" spans="2:8" ht="15.75">
      <c r="B19" s="114"/>
      <c r="C19" s="114" t="s">
        <v>152</v>
      </c>
      <c r="D19" s="111"/>
      <c r="E19" s="112"/>
      <c r="F19" s="149">
        <v>0</v>
      </c>
      <c r="G19" s="32"/>
      <c r="H19" s="32">
        <v>384</v>
      </c>
    </row>
    <row r="20" spans="2:8" ht="15.75">
      <c r="B20" s="114"/>
      <c r="C20" s="114" t="s">
        <v>153</v>
      </c>
      <c r="D20" s="111"/>
      <c r="E20" s="112"/>
      <c r="F20" s="149">
        <v>0</v>
      </c>
      <c r="G20" s="32"/>
      <c r="H20" s="32">
        <v>10</v>
      </c>
    </row>
    <row r="21" spans="3:8" ht="15.75">
      <c r="C21" s="114" t="s">
        <v>100</v>
      </c>
      <c r="D21" s="111"/>
      <c r="E21" s="112"/>
      <c r="F21" s="149">
        <v>-1550</v>
      </c>
      <c r="G21" s="32"/>
      <c r="H21" s="32">
        <v>-3940</v>
      </c>
    </row>
    <row r="22" spans="3:8" ht="15.75">
      <c r="C22" s="114" t="s">
        <v>31</v>
      </c>
      <c r="D22" s="111"/>
      <c r="E22" s="112"/>
      <c r="F22" s="149">
        <v>-786</v>
      </c>
      <c r="G22" s="32"/>
      <c r="H22" s="32">
        <v>-1339</v>
      </c>
    </row>
    <row r="23" spans="3:8" ht="15.75">
      <c r="C23" s="114" t="s">
        <v>121</v>
      </c>
      <c r="D23" s="111"/>
      <c r="E23" s="112"/>
      <c r="F23" s="149">
        <v>0</v>
      </c>
      <c r="G23" s="32"/>
      <c r="H23" s="32">
        <v>-1333</v>
      </c>
    </row>
    <row r="24" spans="3:8" ht="15.75">
      <c r="C24" s="114" t="s">
        <v>119</v>
      </c>
      <c r="D24" s="111"/>
      <c r="E24" s="112"/>
      <c r="F24" s="149">
        <v>-3638</v>
      </c>
      <c r="G24" s="32"/>
      <c r="H24" s="32">
        <v>-1168</v>
      </c>
    </row>
    <row r="25" spans="3:8" ht="15.75">
      <c r="C25" s="114" t="s">
        <v>58</v>
      </c>
      <c r="D25" s="111"/>
      <c r="E25" s="112"/>
      <c r="F25" s="149">
        <v>-111</v>
      </c>
      <c r="G25" s="32"/>
      <c r="H25" s="32">
        <v>0</v>
      </c>
    </row>
    <row r="26" spans="3:8" ht="15.75">
      <c r="C26" s="114" t="s">
        <v>135</v>
      </c>
      <c r="D26" s="111"/>
      <c r="E26" s="112"/>
      <c r="F26" s="149">
        <v>0</v>
      </c>
      <c r="G26" s="32"/>
      <c r="H26" s="32">
        <v>-39</v>
      </c>
    </row>
    <row r="27" spans="2:8" ht="7.5" customHeight="1">
      <c r="B27" s="114"/>
      <c r="C27" s="114"/>
      <c r="D27" s="111"/>
      <c r="E27" s="112"/>
      <c r="F27" s="150"/>
      <c r="G27" s="32"/>
      <c r="H27" s="39"/>
    </row>
    <row r="28" spans="2:8" ht="15.75">
      <c r="B28" s="114" t="s">
        <v>32</v>
      </c>
      <c r="C28" s="114"/>
      <c r="D28" s="111"/>
      <c r="E28" s="112"/>
      <c r="F28" s="151">
        <f>SUM(F14:F27)</f>
        <v>44187</v>
      </c>
      <c r="G28" s="32"/>
      <c r="H28" s="56">
        <f>SUM(H14:H27)</f>
        <v>29418</v>
      </c>
    </row>
    <row r="29" spans="2:8" ht="15.75">
      <c r="B29" s="114"/>
      <c r="C29" s="114"/>
      <c r="D29" s="111"/>
      <c r="E29" s="112"/>
      <c r="F29" s="151"/>
      <c r="G29" s="32"/>
      <c r="H29" s="32"/>
    </row>
    <row r="30" spans="2:8" ht="15.75">
      <c r="B30" s="114" t="s">
        <v>136</v>
      </c>
      <c r="D30" s="111"/>
      <c r="E30" s="112"/>
      <c r="F30" s="151"/>
      <c r="G30" s="32"/>
      <c r="H30" s="32"/>
    </row>
    <row r="31" spans="2:8" ht="15.75">
      <c r="B31" s="114"/>
      <c r="C31" s="114" t="s">
        <v>99</v>
      </c>
      <c r="D31" s="111"/>
      <c r="E31" s="112"/>
      <c r="F31" s="151">
        <f>-182301+777</f>
        <v>-181524</v>
      </c>
      <c r="G31" s="32"/>
      <c r="H31" s="32">
        <v>-15413</v>
      </c>
    </row>
    <row r="32" spans="2:8" ht="15.75">
      <c r="B32" s="114"/>
      <c r="C32" s="114" t="s">
        <v>169</v>
      </c>
      <c r="D32" s="111"/>
      <c r="E32" s="112"/>
      <c r="F32" s="151">
        <v>227</v>
      </c>
      <c r="G32" s="32"/>
      <c r="H32" s="32">
        <v>-2049</v>
      </c>
    </row>
    <row r="33" spans="2:8" ht="15.75">
      <c r="B33" s="114"/>
      <c r="C33" s="114" t="s">
        <v>20</v>
      </c>
      <c r="D33" s="111"/>
      <c r="E33" s="112"/>
      <c r="F33" s="151">
        <v>-214</v>
      </c>
      <c r="G33" s="32"/>
      <c r="H33" s="32">
        <v>-2543</v>
      </c>
    </row>
    <row r="34" spans="2:8" ht="15.75">
      <c r="B34" s="114"/>
      <c r="C34" s="114"/>
      <c r="D34" s="111"/>
      <c r="E34" s="112"/>
      <c r="F34" s="151"/>
      <c r="G34" s="32"/>
      <c r="H34" s="32"/>
    </row>
    <row r="35" spans="2:8" ht="15.75">
      <c r="B35" s="114" t="s">
        <v>38</v>
      </c>
      <c r="D35" s="111"/>
      <c r="E35" s="112"/>
      <c r="F35" s="151"/>
      <c r="G35" s="32"/>
      <c r="H35" s="32"/>
    </row>
    <row r="36" spans="2:8" ht="15.75">
      <c r="B36" s="114"/>
      <c r="C36" s="114" t="s">
        <v>108</v>
      </c>
      <c r="D36" s="111"/>
      <c r="E36" s="112"/>
      <c r="F36" s="151">
        <f>9705-777</f>
        <v>8928</v>
      </c>
      <c r="G36" s="32"/>
      <c r="H36" s="32">
        <v>-25696</v>
      </c>
    </row>
    <row r="37" spans="2:8" ht="7.5" customHeight="1">
      <c r="B37" s="114"/>
      <c r="C37" s="114"/>
      <c r="D37" s="111"/>
      <c r="E37" s="112"/>
      <c r="F37" s="150"/>
      <c r="G37" s="32"/>
      <c r="H37" s="39"/>
    </row>
    <row r="38" spans="2:8" ht="15.75">
      <c r="B38" s="114" t="s">
        <v>164</v>
      </c>
      <c r="D38" s="111"/>
      <c r="E38" s="112"/>
      <c r="F38" s="151">
        <f>SUM(F28:F37)</f>
        <v>-128396</v>
      </c>
      <c r="G38" s="32"/>
      <c r="H38" s="56">
        <f>SUM(H28:H37)</f>
        <v>-16283</v>
      </c>
    </row>
    <row r="39" spans="2:8" ht="15.75">
      <c r="B39" s="114" t="s">
        <v>33</v>
      </c>
      <c r="D39" s="111"/>
      <c r="E39" s="112"/>
      <c r="F39" s="151">
        <v>0</v>
      </c>
      <c r="G39" s="32"/>
      <c r="H39" s="56">
        <v>1024</v>
      </c>
    </row>
    <row r="40" spans="2:8" ht="15.75">
      <c r="B40" s="114"/>
      <c r="D40" s="111"/>
      <c r="E40" s="112"/>
      <c r="F40" s="151"/>
      <c r="G40" s="32"/>
      <c r="H40" s="56"/>
    </row>
    <row r="41" spans="2:8" ht="15.75">
      <c r="B41" s="114" t="s">
        <v>105</v>
      </c>
      <c r="D41" s="111"/>
      <c r="E41" s="112"/>
      <c r="F41" s="151">
        <v>-8392</v>
      </c>
      <c r="G41" s="32"/>
      <c r="H41" s="56">
        <v>-3892</v>
      </c>
    </row>
    <row r="42" spans="2:8" ht="15.75">
      <c r="B42" s="114" t="s">
        <v>39</v>
      </c>
      <c r="D42" s="111"/>
      <c r="E42" s="112"/>
      <c r="F42" s="151">
        <f>-7842+193</f>
        <v>-7649</v>
      </c>
      <c r="G42" s="32"/>
      <c r="H42" s="32">
        <v>-6208</v>
      </c>
    </row>
    <row r="43" spans="2:8" ht="7.5" customHeight="1">
      <c r="B43" s="114"/>
      <c r="D43" s="111"/>
      <c r="E43" s="112"/>
      <c r="F43" s="150"/>
      <c r="G43" s="32"/>
      <c r="H43" s="32"/>
    </row>
    <row r="44" spans="2:8" ht="15.75">
      <c r="B44" s="114" t="s">
        <v>130</v>
      </c>
      <c r="C44" s="114"/>
      <c r="D44" s="111"/>
      <c r="E44" s="112"/>
      <c r="F44" s="152">
        <f>SUM(F38:F43)</f>
        <v>-144437</v>
      </c>
      <c r="G44" s="32"/>
      <c r="H44" s="116">
        <f>SUM(H38:H43)</f>
        <v>-25359</v>
      </c>
    </row>
    <row r="45" spans="2:8" ht="15.75">
      <c r="B45" s="114"/>
      <c r="C45" s="114"/>
      <c r="D45" s="111"/>
      <c r="E45" s="112"/>
      <c r="F45" s="149"/>
      <c r="G45" s="32"/>
      <c r="H45" s="32"/>
    </row>
    <row r="46" spans="2:8" ht="15.75">
      <c r="B46" s="121" t="s">
        <v>40</v>
      </c>
      <c r="C46" s="114"/>
      <c r="D46" s="111"/>
      <c r="E46" s="112"/>
      <c r="F46" s="149"/>
      <c r="G46" s="32"/>
      <c r="H46" s="32"/>
    </row>
    <row r="47" spans="2:8" ht="15.75">
      <c r="B47" s="114" t="s">
        <v>154</v>
      </c>
      <c r="D47" s="111"/>
      <c r="E47" s="112"/>
      <c r="F47" s="151">
        <f>31436+2554-33990</f>
        <v>0</v>
      </c>
      <c r="G47" s="32"/>
      <c r="H47" s="32">
        <v>32965</v>
      </c>
    </row>
    <row r="48" spans="2:8" ht="15.75">
      <c r="B48" s="114" t="s">
        <v>137</v>
      </c>
      <c r="D48" s="111"/>
      <c r="E48" s="112"/>
      <c r="F48" s="149">
        <v>0</v>
      </c>
      <c r="G48" s="32"/>
      <c r="H48" s="32">
        <v>5333</v>
      </c>
    </row>
    <row r="49" spans="2:8" ht="15.75">
      <c r="B49" s="114" t="s">
        <v>155</v>
      </c>
      <c r="D49" s="111"/>
      <c r="E49" s="112"/>
      <c r="F49" s="149">
        <v>0</v>
      </c>
      <c r="G49" s="32"/>
      <c r="H49" s="32">
        <v>5188</v>
      </c>
    </row>
    <row r="50" spans="2:8" ht="15.75">
      <c r="B50" s="114" t="s">
        <v>120</v>
      </c>
      <c r="D50" s="111"/>
      <c r="E50" s="112"/>
      <c r="F50" s="151">
        <v>3445</v>
      </c>
      <c r="G50" s="32"/>
      <c r="H50" s="32">
        <v>857</v>
      </c>
    </row>
    <row r="51" spans="2:8" ht="15.75">
      <c r="B51" s="114" t="s">
        <v>33</v>
      </c>
      <c r="D51" s="111"/>
      <c r="E51" s="112"/>
      <c r="F51" s="149">
        <v>786</v>
      </c>
      <c r="G51" s="32"/>
      <c r="H51" s="32">
        <v>315</v>
      </c>
    </row>
    <row r="52" spans="2:8" ht="15.75">
      <c r="B52" s="114" t="s">
        <v>124</v>
      </c>
      <c r="C52" s="114"/>
      <c r="D52" s="111"/>
      <c r="E52" s="112"/>
      <c r="F52" s="149">
        <v>-31971</v>
      </c>
      <c r="G52" s="32"/>
      <c r="H52" s="32">
        <v>0</v>
      </c>
    </row>
    <row r="53" spans="2:8" ht="15.75">
      <c r="B53" s="114" t="s">
        <v>131</v>
      </c>
      <c r="C53" s="114"/>
      <c r="D53" s="111"/>
      <c r="E53" s="112"/>
      <c r="F53" s="149">
        <v>-4000</v>
      </c>
      <c r="G53" s="32"/>
      <c r="H53" s="32">
        <v>0</v>
      </c>
    </row>
    <row r="54" spans="2:8" ht="15.75">
      <c r="B54" s="114" t="s">
        <v>117</v>
      </c>
      <c r="D54" s="111"/>
      <c r="E54" s="112"/>
      <c r="F54" s="149">
        <v>-1186</v>
      </c>
      <c r="G54" s="32"/>
      <c r="H54" s="32">
        <v>-317</v>
      </c>
    </row>
    <row r="55" spans="2:8" ht="15.75" hidden="1">
      <c r="B55" s="114" t="s">
        <v>156</v>
      </c>
      <c r="D55" s="111"/>
      <c r="E55" s="112"/>
      <c r="F55" s="149">
        <v>0</v>
      </c>
      <c r="G55" s="32"/>
      <c r="H55" s="32">
        <v>0</v>
      </c>
    </row>
    <row r="56" spans="2:8" ht="15.75">
      <c r="B56" s="114" t="s">
        <v>59</v>
      </c>
      <c r="D56" s="111"/>
      <c r="E56" s="112"/>
      <c r="F56" s="151">
        <v>7829</v>
      </c>
      <c r="G56" s="32"/>
      <c r="H56" s="32">
        <v>0</v>
      </c>
    </row>
    <row r="57" spans="2:8" ht="6.75" customHeight="1">
      <c r="B57" s="114"/>
      <c r="C57" s="114"/>
      <c r="D57" s="111"/>
      <c r="E57" s="112"/>
      <c r="F57" s="150"/>
      <c r="G57" s="32"/>
      <c r="H57" s="32"/>
    </row>
    <row r="58" spans="2:8" ht="15.75">
      <c r="B58" s="114" t="s">
        <v>125</v>
      </c>
      <c r="C58" s="114"/>
      <c r="D58" s="111"/>
      <c r="E58" s="112"/>
      <c r="F58" s="152">
        <f>SUM(F47:F57)</f>
        <v>-25097</v>
      </c>
      <c r="G58" s="32"/>
      <c r="H58" s="116">
        <f>SUM(H47:H57)</f>
        <v>44341</v>
      </c>
    </row>
    <row r="59" spans="2:8" ht="15.75">
      <c r="B59" s="114"/>
      <c r="C59" s="114"/>
      <c r="D59" s="111"/>
      <c r="E59" s="112"/>
      <c r="F59" s="151"/>
      <c r="G59" s="32"/>
      <c r="H59" s="56"/>
    </row>
    <row r="60" spans="2:8" ht="15.75">
      <c r="B60" s="114"/>
      <c r="C60" s="114"/>
      <c r="D60" s="111"/>
      <c r="E60" s="112"/>
      <c r="F60" s="151"/>
      <c r="G60" s="32"/>
      <c r="H60" s="56"/>
    </row>
    <row r="61" spans="2:8" ht="15.75">
      <c r="B61" s="114"/>
      <c r="C61" s="114"/>
      <c r="D61" s="111"/>
      <c r="E61" s="112"/>
      <c r="F61" s="151"/>
      <c r="G61" s="32"/>
      <c r="H61" s="56"/>
    </row>
    <row r="62" spans="2:8" ht="15.75">
      <c r="B62" s="114"/>
      <c r="C62" s="114"/>
      <c r="D62" s="111"/>
      <c r="E62" s="112"/>
      <c r="F62" s="151"/>
      <c r="G62" s="32"/>
      <c r="H62" s="56"/>
    </row>
    <row r="63" spans="2:8" ht="15.75">
      <c r="B63" s="114"/>
      <c r="C63" s="114"/>
      <c r="D63" s="111"/>
      <c r="E63" s="112"/>
      <c r="F63" s="151"/>
      <c r="G63" s="32"/>
      <c r="H63" s="56"/>
    </row>
    <row r="64" spans="2:8" ht="15.75">
      <c r="B64" s="114"/>
      <c r="C64" s="111"/>
      <c r="D64" s="111"/>
      <c r="E64" s="112"/>
      <c r="F64" s="149"/>
      <c r="G64" s="32"/>
      <c r="H64" s="32"/>
    </row>
    <row r="65" spans="2:8" ht="15.75">
      <c r="B65" s="121" t="s">
        <v>41</v>
      </c>
      <c r="C65" s="114"/>
      <c r="D65" s="111"/>
      <c r="E65" s="112"/>
      <c r="F65" s="149"/>
      <c r="G65" s="32"/>
      <c r="H65" s="32"/>
    </row>
    <row r="66" spans="2:8" ht="15.75">
      <c r="B66" s="114" t="s">
        <v>126</v>
      </c>
      <c r="C66" s="114"/>
      <c r="D66" s="111"/>
      <c r="E66" s="112"/>
      <c r="F66" s="149">
        <v>-10000</v>
      </c>
      <c r="G66" s="32"/>
      <c r="H66" s="32">
        <v>32000</v>
      </c>
    </row>
    <row r="67" spans="2:8" ht="15.75">
      <c r="B67" s="114" t="s">
        <v>132</v>
      </c>
      <c r="C67" s="114"/>
      <c r="D67" s="111"/>
      <c r="E67" s="112"/>
      <c r="F67" s="149">
        <v>0</v>
      </c>
      <c r="G67" s="32"/>
      <c r="H67" s="32">
        <v>45000</v>
      </c>
    </row>
    <row r="68" spans="2:8" ht="15.75">
      <c r="B68" s="114" t="s">
        <v>138</v>
      </c>
      <c r="C68" s="114"/>
      <c r="D68" s="111"/>
      <c r="E68" s="112"/>
      <c r="F68" s="149">
        <v>120000</v>
      </c>
      <c r="G68" s="32"/>
      <c r="H68" s="32">
        <v>0</v>
      </c>
    </row>
    <row r="69" spans="2:8" ht="15.75">
      <c r="B69" s="114" t="s">
        <v>127</v>
      </c>
      <c r="C69" s="114"/>
      <c r="D69" s="111"/>
      <c r="E69" s="112"/>
      <c r="F69" s="149">
        <v>101971</v>
      </c>
      <c r="G69" s="32"/>
      <c r="H69" s="32">
        <v>0</v>
      </c>
    </row>
    <row r="70" spans="2:8" ht="15.75">
      <c r="B70" s="114" t="s">
        <v>139</v>
      </c>
      <c r="C70" s="114"/>
      <c r="D70" s="111"/>
      <c r="E70" s="112"/>
      <c r="F70" s="149">
        <v>-2500</v>
      </c>
      <c r="G70" s="32"/>
      <c r="H70" s="32">
        <v>-29320</v>
      </c>
    </row>
    <row r="71" spans="2:8" ht="15.75">
      <c r="B71" s="114" t="s">
        <v>133</v>
      </c>
      <c r="C71" s="114"/>
      <c r="D71" s="111"/>
      <c r="E71" s="112"/>
      <c r="F71" s="149">
        <v>0</v>
      </c>
      <c r="G71" s="32"/>
      <c r="H71" s="32">
        <v>-60497</v>
      </c>
    </row>
    <row r="72" spans="2:8" ht="15.75">
      <c r="B72" s="114" t="s">
        <v>168</v>
      </c>
      <c r="C72" s="114"/>
      <c r="D72" s="111"/>
      <c r="E72" s="112"/>
      <c r="F72" s="149">
        <v>-216</v>
      </c>
      <c r="G72" s="32"/>
      <c r="H72" s="32">
        <v>0</v>
      </c>
    </row>
    <row r="73" spans="2:8" ht="15.75">
      <c r="B73" s="114" t="s">
        <v>42</v>
      </c>
      <c r="C73" s="114"/>
      <c r="D73" s="111"/>
      <c r="E73" s="112"/>
      <c r="F73" s="149">
        <v>-63</v>
      </c>
      <c r="G73" s="32"/>
      <c r="H73" s="32">
        <v>-58</v>
      </c>
    </row>
    <row r="74" spans="2:8" ht="15.75">
      <c r="B74" s="114" t="s">
        <v>167</v>
      </c>
      <c r="C74" s="114"/>
      <c r="D74" s="111"/>
      <c r="E74" s="112"/>
      <c r="F74" s="149">
        <v>-113</v>
      </c>
      <c r="G74" s="32"/>
      <c r="H74" s="32">
        <v>0</v>
      </c>
    </row>
    <row r="75" spans="2:8" ht="15.75">
      <c r="B75" s="24" t="s">
        <v>105</v>
      </c>
      <c r="C75" s="114"/>
      <c r="D75" s="111"/>
      <c r="E75" s="112"/>
      <c r="F75" s="149">
        <v>-1510</v>
      </c>
      <c r="G75" s="32"/>
      <c r="H75" s="32">
        <v>-548</v>
      </c>
    </row>
    <row r="76" spans="2:8" ht="6" customHeight="1">
      <c r="B76" s="114"/>
      <c r="C76" s="114"/>
      <c r="D76" s="111"/>
      <c r="E76" s="112"/>
      <c r="F76" s="149"/>
      <c r="G76" s="32"/>
      <c r="H76" s="32"/>
    </row>
    <row r="77" spans="2:8" ht="15.75">
      <c r="B77" s="114" t="s">
        <v>128</v>
      </c>
      <c r="C77" s="114"/>
      <c r="D77" s="111"/>
      <c r="E77" s="112"/>
      <c r="F77" s="152">
        <f>SUM(F66:F75)</f>
        <v>207569</v>
      </c>
      <c r="G77" s="32"/>
      <c r="H77" s="116">
        <f>SUM(H66:H75)</f>
        <v>-13423</v>
      </c>
    </row>
    <row r="78" spans="2:8" ht="15.75">
      <c r="B78" s="110"/>
      <c r="C78" s="117"/>
      <c r="D78" s="111"/>
      <c r="E78" s="112"/>
      <c r="F78" s="151"/>
      <c r="G78" s="32"/>
      <c r="H78" s="32"/>
    </row>
    <row r="79" spans="2:8" ht="15.75">
      <c r="B79" s="113" t="s">
        <v>165</v>
      </c>
      <c r="C79" s="114"/>
      <c r="D79" s="111"/>
      <c r="E79" s="112"/>
      <c r="F79" s="151">
        <f>+F44+F58+F77</f>
        <v>38035</v>
      </c>
      <c r="G79" s="32"/>
      <c r="H79" s="56">
        <f>+H44+H58+H77</f>
        <v>5559</v>
      </c>
    </row>
    <row r="80" spans="2:8" ht="15.75">
      <c r="B80" s="114" t="s">
        <v>43</v>
      </c>
      <c r="C80" s="114"/>
      <c r="D80" s="111"/>
      <c r="E80" s="112"/>
      <c r="F80" s="149"/>
      <c r="G80" s="32"/>
      <c r="H80" s="32"/>
    </row>
    <row r="81" spans="2:8" ht="15.75">
      <c r="B81" s="23" t="s">
        <v>71</v>
      </c>
      <c r="C81" s="114"/>
      <c r="D81" s="111"/>
      <c r="E81" s="112"/>
      <c r="F81" s="151">
        <v>17971</v>
      </c>
      <c r="G81" s="32"/>
      <c r="H81" s="32">
        <v>12412</v>
      </c>
    </row>
    <row r="82" spans="2:8" ht="15.75">
      <c r="B82" s="114" t="s">
        <v>43</v>
      </c>
      <c r="C82" s="114"/>
      <c r="D82" s="111"/>
      <c r="E82" s="112"/>
      <c r="F82" s="153"/>
      <c r="G82" s="32"/>
      <c r="H82" s="32"/>
    </row>
    <row r="83" spans="2:8" ht="16.5" thickBot="1">
      <c r="B83" s="23" t="s">
        <v>72</v>
      </c>
      <c r="C83" s="113"/>
      <c r="D83" s="111"/>
      <c r="E83" s="112"/>
      <c r="F83" s="154">
        <f>+F79+F81</f>
        <v>56006</v>
      </c>
      <c r="G83" s="32"/>
      <c r="H83" s="118">
        <f>+H79+H81</f>
        <v>17971</v>
      </c>
    </row>
    <row r="84" spans="2:8" ht="16.5" thickTop="1">
      <c r="B84" s="113"/>
      <c r="C84" s="110"/>
      <c r="D84" s="111"/>
      <c r="E84" s="112"/>
      <c r="F84" s="155"/>
      <c r="H84" s="32"/>
    </row>
    <row r="85" spans="2:8" ht="15.75">
      <c r="B85" s="22" t="s">
        <v>116</v>
      </c>
      <c r="C85" s="110"/>
      <c r="D85" s="111"/>
      <c r="E85" s="112"/>
      <c r="F85" s="155"/>
      <c r="H85" s="32"/>
    </row>
    <row r="86" spans="2:8" ht="15.75">
      <c r="B86" s="22" t="s">
        <v>115</v>
      </c>
      <c r="C86" s="110"/>
      <c r="D86" s="111"/>
      <c r="E86" s="112"/>
      <c r="F86" s="155"/>
      <c r="H86" s="32"/>
    </row>
    <row r="87" spans="2:8" ht="15.75">
      <c r="B87" s="22"/>
      <c r="C87" s="110"/>
      <c r="D87" s="111"/>
      <c r="E87" s="112"/>
      <c r="F87" s="155"/>
      <c r="H87" s="32"/>
    </row>
    <row r="88" spans="2:8" ht="15.75">
      <c r="B88" s="119" t="s">
        <v>15</v>
      </c>
      <c r="D88" s="111"/>
      <c r="E88" s="112"/>
      <c r="F88" s="153">
        <f>+BalanceSheet!G22</f>
        <v>7433</v>
      </c>
      <c r="G88" s="32"/>
      <c r="H88" s="32">
        <v>4187</v>
      </c>
    </row>
    <row r="89" spans="2:8" ht="15.75">
      <c r="B89" s="119" t="s">
        <v>140</v>
      </c>
      <c r="D89" s="111"/>
      <c r="E89" s="112"/>
      <c r="F89" s="153">
        <f>+BalanceSheet!G21</f>
        <v>48573</v>
      </c>
      <c r="G89" s="32"/>
      <c r="H89" s="32">
        <v>14565</v>
      </c>
    </row>
    <row r="90" spans="2:8" ht="15.75">
      <c r="B90" s="23" t="s">
        <v>51</v>
      </c>
      <c r="D90" s="111"/>
      <c r="E90" s="112"/>
      <c r="F90" s="153">
        <v>0</v>
      </c>
      <c r="G90" s="32"/>
      <c r="H90" s="32">
        <v>-781</v>
      </c>
    </row>
    <row r="91" spans="2:8" ht="15.75">
      <c r="B91" s="23"/>
      <c r="D91" s="111"/>
      <c r="E91" s="112"/>
      <c r="F91" s="149"/>
      <c r="G91" s="32"/>
      <c r="H91" s="32"/>
    </row>
    <row r="92" spans="2:8" ht="16.5" thickBot="1">
      <c r="B92" s="22"/>
      <c r="F92" s="154">
        <f>SUM(F88:F90)</f>
        <v>56006</v>
      </c>
      <c r="G92" s="32"/>
      <c r="H92" s="118">
        <f>SUM(H88:H90)</f>
        <v>17971</v>
      </c>
    </row>
    <row r="93" spans="2:8" ht="16.5" thickTop="1">
      <c r="B93" s="22"/>
      <c r="F93" s="156"/>
      <c r="H93" s="32"/>
    </row>
    <row r="96" spans="6:8" ht="15.75">
      <c r="F96" s="148"/>
      <c r="H96" s="32"/>
    </row>
    <row r="97" spans="2:8" ht="15.75">
      <c r="B97" s="23"/>
      <c r="C97" s="23"/>
      <c r="F97" s="148"/>
      <c r="H97" s="32"/>
    </row>
    <row r="98" spans="6:8" ht="15.75">
      <c r="F98" s="148"/>
      <c r="H98" s="32"/>
    </row>
    <row r="99" spans="6:8" ht="15.75">
      <c r="F99" s="148"/>
      <c r="H99" s="32"/>
    </row>
    <row r="100" ht="15.75">
      <c r="H100" s="32"/>
    </row>
    <row r="101" ht="15.75">
      <c r="H101" s="32"/>
    </row>
    <row r="102" ht="15.75">
      <c r="H102" s="32"/>
    </row>
    <row r="103" ht="15.75">
      <c r="H103" s="32"/>
    </row>
    <row r="104" ht="15.75">
      <c r="H104" s="32"/>
    </row>
    <row r="105" spans="3:8" ht="15.75">
      <c r="C105" s="82" t="s">
        <v>26</v>
      </c>
      <c r="H105" s="32"/>
    </row>
    <row r="106" ht="15.75">
      <c r="H106" s="32"/>
    </row>
    <row r="107" ht="15.75">
      <c r="H107" s="32"/>
    </row>
    <row r="108" ht="15.75">
      <c r="H108" s="32"/>
    </row>
    <row r="109" ht="15.75">
      <c r="H109" s="32"/>
    </row>
    <row r="110" ht="15.75">
      <c r="H110" s="32"/>
    </row>
    <row r="111" ht="15.75">
      <c r="H111" s="32"/>
    </row>
    <row r="112" ht="15.75">
      <c r="H112" s="32"/>
    </row>
    <row r="113" ht="15.75">
      <c r="H113" s="32"/>
    </row>
    <row r="114" ht="15.75">
      <c r="H114" s="32"/>
    </row>
    <row r="115" ht="15.75">
      <c r="H115" s="32"/>
    </row>
    <row r="116" ht="15.75">
      <c r="H116" s="32"/>
    </row>
    <row r="117" ht="15.75">
      <c r="H117" s="32"/>
    </row>
    <row r="118" ht="15.75">
      <c r="H118" s="32"/>
    </row>
    <row r="119" ht="15.75">
      <c r="H119" s="32"/>
    </row>
    <row r="120" ht="15.75">
      <c r="H120" s="32"/>
    </row>
    <row r="121" ht="15.75">
      <c r="H121" s="32"/>
    </row>
    <row r="122" ht="15.75">
      <c r="H122" s="32"/>
    </row>
    <row r="123" ht="15.75">
      <c r="H123" s="32"/>
    </row>
    <row r="124" ht="15.75">
      <c r="H124" s="32"/>
    </row>
    <row r="125" ht="15.75">
      <c r="H125" s="32"/>
    </row>
    <row r="126" ht="15.75">
      <c r="H126" s="32"/>
    </row>
    <row r="127" ht="15.75">
      <c r="H127" s="32"/>
    </row>
    <row r="128" ht="15.75">
      <c r="H128" s="32"/>
    </row>
    <row r="129" ht="15.75">
      <c r="H129" s="32"/>
    </row>
    <row r="130" ht="15.75">
      <c r="H130" s="32"/>
    </row>
    <row r="131" ht="15.75">
      <c r="H131" s="32"/>
    </row>
    <row r="132" ht="15.75">
      <c r="H132" s="32"/>
    </row>
    <row r="133" ht="15.75">
      <c r="H133" s="32"/>
    </row>
    <row r="134" ht="15.75">
      <c r="H134" s="32"/>
    </row>
    <row r="135" ht="15.75">
      <c r="H135" s="32"/>
    </row>
    <row r="136" ht="15.75">
      <c r="H136" s="32"/>
    </row>
    <row r="137" ht="15.75">
      <c r="H137" s="32"/>
    </row>
    <row r="138" ht="15.75">
      <c r="H138" s="32"/>
    </row>
    <row r="139" ht="15.75">
      <c r="H139" s="32"/>
    </row>
    <row r="140" ht="15.75">
      <c r="H140" s="32"/>
    </row>
    <row r="141" ht="15.75">
      <c r="H141" s="32"/>
    </row>
    <row r="142" ht="15.75">
      <c r="H142" s="32"/>
    </row>
    <row r="143" ht="15.75">
      <c r="H143" s="32"/>
    </row>
    <row r="144" ht="15.75">
      <c r="H144" s="32"/>
    </row>
    <row r="145" ht="15.75">
      <c r="H145" s="32"/>
    </row>
    <row r="146" ht="15.75">
      <c r="H146" s="32"/>
    </row>
    <row r="147" ht="15.75">
      <c r="H147" s="32"/>
    </row>
    <row r="148" ht="15.75">
      <c r="H148" s="32"/>
    </row>
    <row r="149" ht="15.75">
      <c r="H149" s="32"/>
    </row>
    <row r="150" ht="15.75">
      <c r="H150" s="32"/>
    </row>
    <row r="151" ht="15.75">
      <c r="H151" s="32"/>
    </row>
    <row r="152" ht="15.75">
      <c r="H152" s="32"/>
    </row>
    <row r="153" ht="15.75">
      <c r="H153" s="32"/>
    </row>
    <row r="154" ht="15.75">
      <c r="H154" s="32"/>
    </row>
    <row r="155" ht="15.75">
      <c r="H155" s="32"/>
    </row>
    <row r="156" ht="15.75">
      <c r="H156" s="32"/>
    </row>
    <row r="157" ht="15.75">
      <c r="H157" s="32"/>
    </row>
    <row r="158" ht="15.75">
      <c r="H158" s="32"/>
    </row>
    <row r="159" ht="15.75">
      <c r="H159" s="32"/>
    </row>
    <row r="160" ht="15.75">
      <c r="H160" s="32"/>
    </row>
    <row r="161" ht="15.75">
      <c r="H161" s="32"/>
    </row>
    <row r="162" ht="15.75">
      <c r="H162" s="32"/>
    </row>
    <row r="163" ht="15.75">
      <c r="H163" s="32"/>
    </row>
    <row r="164" ht="15.75">
      <c r="H164" s="32"/>
    </row>
    <row r="165" ht="15.75">
      <c r="H165" s="32"/>
    </row>
    <row r="166" ht="15.75">
      <c r="H166" s="32"/>
    </row>
    <row r="167" ht="15.75">
      <c r="H167" s="32"/>
    </row>
    <row r="168" ht="15.75">
      <c r="H168" s="32"/>
    </row>
    <row r="169" ht="15.75">
      <c r="H169" s="32"/>
    </row>
    <row r="170" ht="15.75">
      <c r="H170" s="32"/>
    </row>
    <row r="171" ht="15.75">
      <c r="H171" s="32"/>
    </row>
    <row r="172" ht="15.75">
      <c r="H172" s="32"/>
    </row>
    <row r="173" ht="15.75">
      <c r="H173" s="32"/>
    </row>
    <row r="174" ht="15.75">
      <c r="H174" s="32"/>
    </row>
    <row r="175" ht="15.75">
      <c r="H175" s="32"/>
    </row>
    <row r="176" ht="15.75">
      <c r="H176" s="32"/>
    </row>
    <row r="177" ht="15.75">
      <c r="H177" s="32"/>
    </row>
    <row r="178" ht="15.75">
      <c r="H178" s="32"/>
    </row>
    <row r="179" ht="15.75">
      <c r="H179" s="32"/>
    </row>
    <row r="180" ht="15.75">
      <c r="H180" s="32"/>
    </row>
    <row r="181" ht="15.75">
      <c r="H181" s="32"/>
    </row>
    <row r="182" ht="15.75">
      <c r="H182" s="32"/>
    </row>
    <row r="183" ht="15.75">
      <c r="H183" s="32"/>
    </row>
    <row r="184" ht="15.75">
      <c r="H184" s="32"/>
    </row>
    <row r="185" ht="15.75">
      <c r="H185" s="32"/>
    </row>
    <row r="186" ht="15.75">
      <c r="H186" s="32"/>
    </row>
    <row r="187" ht="15.75">
      <c r="H187" s="32"/>
    </row>
    <row r="188" ht="15.75">
      <c r="H188" s="32"/>
    </row>
    <row r="189" ht="15.75">
      <c r="H189" s="32"/>
    </row>
    <row r="190" ht="15.75">
      <c r="H190" s="32"/>
    </row>
    <row r="191" ht="15.75">
      <c r="H191" s="32"/>
    </row>
    <row r="192" ht="15.75">
      <c r="H192" s="32"/>
    </row>
    <row r="193" ht="15.75">
      <c r="H193" s="32"/>
    </row>
    <row r="194" ht="15.75">
      <c r="H194" s="32"/>
    </row>
    <row r="195" ht="15.75">
      <c r="H195" s="32"/>
    </row>
    <row r="196" ht="15.75">
      <c r="H196" s="32"/>
    </row>
    <row r="197" ht="15.75">
      <c r="H197" s="32"/>
    </row>
    <row r="198" ht="15.75">
      <c r="H198" s="32"/>
    </row>
    <row r="199" ht="15.75">
      <c r="H199" s="32"/>
    </row>
    <row r="200" ht="15.75">
      <c r="H200" s="32"/>
    </row>
    <row r="201" ht="15.75">
      <c r="H201" s="32"/>
    </row>
    <row r="202" ht="15.75">
      <c r="H202" s="32"/>
    </row>
    <row r="203" ht="15.75">
      <c r="H203" s="32"/>
    </row>
    <row r="204" ht="15.75">
      <c r="H204" s="32"/>
    </row>
    <row r="205" ht="15.75">
      <c r="H205" s="32"/>
    </row>
    <row r="206" ht="15.75">
      <c r="H206" s="32"/>
    </row>
    <row r="207" ht="15.75">
      <c r="H207" s="32"/>
    </row>
    <row r="208" ht="15.75">
      <c r="H208" s="32"/>
    </row>
    <row r="209" ht="15.75">
      <c r="H209" s="32"/>
    </row>
  </sheetData>
  <printOptions/>
  <pageMargins left="0.55" right="0.55" top="0.7" bottom="0.67" header="0.5" footer="0.5"/>
  <pageSetup horizontalDpi="600" verticalDpi="600" orientation="portrait" paperSize="9" scale="85" r:id="rId2"/>
  <rowBreaks count="1" manualBreakCount="1">
    <brk id="6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SK</cp:lastModifiedBy>
  <cp:lastPrinted>2006-05-09T13:49:22Z</cp:lastPrinted>
  <dcterms:created xsi:type="dcterms:W3CDTF">1999-11-03T09:53:03Z</dcterms:created>
  <dcterms:modified xsi:type="dcterms:W3CDTF">2006-05-18T08:27:34Z</dcterms:modified>
  <cp:category/>
  <cp:version/>
  <cp:contentType/>
  <cp:contentStatus/>
</cp:coreProperties>
</file>